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516" windowWidth="19440" windowHeight="7548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I13" i="2" l="1"/>
  <c r="H13" i="2"/>
  <c r="E58" i="2"/>
  <c r="G18" i="2" l="1"/>
  <c r="J18" i="2"/>
  <c r="D18" i="2"/>
  <c r="I114" i="2" l="1"/>
  <c r="E81" i="2" l="1"/>
  <c r="H149" i="2" l="1"/>
  <c r="G57" i="2"/>
  <c r="J57" i="2" s="1"/>
  <c r="H54" i="3" l="1"/>
  <c r="H91" i="2" l="1"/>
  <c r="H33" i="2"/>
  <c r="G14" i="2"/>
  <c r="G15" i="2"/>
  <c r="F130" i="2"/>
  <c r="I136" i="2" l="1"/>
  <c r="I39" i="2"/>
  <c r="G53" i="3" l="1"/>
  <c r="G109" i="2"/>
  <c r="D109" i="2"/>
  <c r="E91" i="2"/>
  <c r="F13" i="2"/>
  <c r="E13" i="2"/>
  <c r="H107" i="2"/>
  <c r="J109" i="2" l="1"/>
  <c r="H18" i="3"/>
  <c r="E87" i="2" l="1"/>
  <c r="H152" i="2"/>
  <c r="E152" i="2"/>
  <c r="K154" i="2"/>
  <c r="G154" i="2"/>
  <c r="D154" i="2"/>
  <c r="K93" i="2" l="1"/>
  <c r="G45" i="3" l="1"/>
  <c r="I21" i="2"/>
  <c r="H42" i="2" l="1"/>
  <c r="H138" i="2" l="1"/>
  <c r="F68" i="2"/>
  <c r="E149" i="2"/>
  <c r="F136" i="2"/>
  <c r="G16" i="2" l="1"/>
  <c r="I68" i="2" l="1"/>
  <c r="I25" i="3" l="1"/>
  <c r="I42" i="2"/>
  <c r="F42" i="2"/>
  <c r="F59" i="3" l="1"/>
  <c r="G50" i="3"/>
  <c r="G19" i="3"/>
  <c r="H104" i="2" l="1"/>
  <c r="G17" i="3" l="1"/>
  <c r="E33" i="2" l="1"/>
  <c r="L19" i="2"/>
  <c r="G22" i="3" l="1"/>
  <c r="L129" i="2"/>
  <c r="L128" i="2"/>
  <c r="L127" i="2"/>
  <c r="L126" i="2"/>
  <c r="K129" i="2"/>
  <c r="K128" i="2"/>
  <c r="K127" i="2"/>
  <c r="K126" i="2"/>
  <c r="G129" i="2"/>
  <c r="D129" i="2"/>
  <c r="F140" i="2"/>
  <c r="G72" i="2"/>
  <c r="D72" i="2"/>
  <c r="H36" i="2"/>
  <c r="K19" i="2"/>
  <c r="D19" i="2"/>
  <c r="J129" i="2" l="1"/>
  <c r="J72" i="2"/>
  <c r="J19" i="2"/>
  <c r="I58" i="2"/>
  <c r="I54" i="2"/>
  <c r="I133" i="2"/>
  <c r="F125" i="2" l="1"/>
  <c r="H58" i="2"/>
  <c r="I18" i="3" l="1"/>
  <c r="H89" i="2"/>
  <c r="H54" i="2"/>
  <c r="D155" i="2"/>
  <c r="G155" i="2"/>
  <c r="E50" i="2" l="1"/>
  <c r="E49" i="2" s="1"/>
  <c r="D45" i="3" l="1"/>
  <c r="K13" i="3" l="1"/>
  <c r="H140" i="2"/>
  <c r="F75" i="2" l="1"/>
  <c r="G122" i="2" l="1"/>
  <c r="G128" i="2"/>
  <c r="D128" i="2"/>
  <c r="D122" i="2"/>
  <c r="G113" i="2"/>
  <c r="G112" i="2"/>
  <c r="G116" i="2"/>
  <c r="J128" i="2" l="1"/>
  <c r="G83" i="2"/>
  <c r="D83" i="2"/>
  <c r="G79" i="2"/>
  <c r="D79" i="2"/>
  <c r="J79" i="2" l="1"/>
  <c r="J83" i="2"/>
  <c r="D57" i="2"/>
  <c r="E36" i="2"/>
  <c r="I120" i="2" l="1"/>
  <c r="F120" i="2"/>
  <c r="H39" i="2"/>
  <c r="H38" i="2" s="1"/>
  <c r="E39" i="2"/>
  <c r="G40" i="2"/>
  <c r="D40" i="2"/>
  <c r="J40" i="2" l="1"/>
  <c r="K95" i="2" l="1"/>
  <c r="G65" i="2" l="1"/>
  <c r="G61" i="2"/>
  <c r="D61" i="2"/>
  <c r="G93" i="2"/>
  <c r="D93" i="2"/>
  <c r="E63" i="2"/>
  <c r="L16" i="3"/>
  <c r="G16" i="3"/>
  <c r="K16" i="3"/>
  <c r="J61" i="2" l="1"/>
  <c r="J93" i="2"/>
  <c r="I53" i="2" l="1"/>
  <c r="G84" i="2"/>
  <c r="D84" i="2"/>
  <c r="J84" i="2" l="1"/>
  <c r="G151" i="2"/>
  <c r="D151" i="2"/>
  <c r="E138" i="2"/>
  <c r="D32" i="3" l="1"/>
  <c r="G52" i="3" l="1"/>
  <c r="G51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4" i="2" l="1"/>
  <c r="E89" i="2"/>
  <c r="D153" i="2" l="1"/>
  <c r="L15" i="3"/>
  <c r="K15" i="3"/>
  <c r="L156" i="2"/>
  <c r="K156" i="2"/>
  <c r="L155" i="2"/>
  <c r="K155" i="2"/>
  <c r="J155" i="2"/>
  <c r="L153" i="2"/>
  <c r="K153" i="2"/>
  <c r="L150" i="2"/>
  <c r="K150" i="2"/>
  <c r="J150" i="2"/>
  <c r="I152" i="2"/>
  <c r="I148" i="2" s="1"/>
  <c r="F152" i="2"/>
  <c r="G94" i="2"/>
  <c r="D94" i="2"/>
  <c r="L152" i="2" l="1"/>
  <c r="J94" i="2"/>
  <c r="G152" i="2" l="1"/>
  <c r="D152" i="2"/>
  <c r="E99" i="2"/>
  <c r="H47" i="2"/>
  <c r="H148" i="2" l="1"/>
  <c r="G148" i="2"/>
  <c r="D148" i="2"/>
  <c r="E148" i="2"/>
  <c r="K152" i="2"/>
  <c r="D52" i="3"/>
  <c r="J52" i="3" s="1"/>
  <c r="K52" i="3"/>
  <c r="L52" i="3"/>
  <c r="G95" i="2" l="1"/>
  <c r="D95" i="2"/>
  <c r="J95" i="2" l="1"/>
  <c r="G82" i="2"/>
  <c r="D82" i="2"/>
  <c r="J82" i="2" l="1"/>
  <c r="L106" i="2"/>
  <c r="L105" i="2"/>
  <c r="K106" i="2"/>
  <c r="I104" i="2"/>
  <c r="E104" i="2"/>
  <c r="G106" i="2"/>
  <c r="D106" i="2"/>
  <c r="J106" i="2" l="1"/>
  <c r="I111" i="2"/>
  <c r="I110" i="2" s="1"/>
  <c r="G73" i="2"/>
  <c r="D73" i="2"/>
  <c r="J73" i="2" l="1"/>
  <c r="E146" i="2"/>
  <c r="H146" i="2"/>
  <c r="L100" i="2"/>
  <c r="L97" i="2"/>
  <c r="L92" i="2"/>
  <c r="L90" i="2"/>
  <c r="L88" i="2"/>
  <c r="L86" i="2"/>
  <c r="K100" i="2"/>
  <c r="K97" i="2"/>
  <c r="K92" i="2"/>
  <c r="K90" i="2"/>
  <c r="K89" i="2"/>
  <c r="K88" i="2"/>
  <c r="K86" i="2"/>
  <c r="H111" i="2"/>
  <c r="F111" i="2"/>
  <c r="E111" i="2"/>
  <c r="I107" i="2"/>
  <c r="F107" i="2"/>
  <c r="E107" i="2"/>
  <c r="E101" i="2" s="1"/>
  <c r="E80" i="2" s="1"/>
  <c r="F104" i="2"/>
  <c r="D104" i="2" s="1"/>
  <c r="I102" i="2"/>
  <c r="H102" i="2"/>
  <c r="F102" i="2"/>
  <c r="E102" i="2"/>
  <c r="I99" i="2"/>
  <c r="I98" i="2" s="1"/>
  <c r="H99" i="2"/>
  <c r="K99" i="2" s="1"/>
  <c r="F99" i="2"/>
  <c r="F98" i="2" s="1"/>
  <c r="E98" i="2"/>
  <c r="I96" i="2"/>
  <c r="H96" i="2"/>
  <c r="F96" i="2"/>
  <c r="E96" i="2"/>
  <c r="I85" i="2"/>
  <c r="F85" i="2"/>
  <c r="I87" i="2"/>
  <c r="H87" i="2"/>
  <c r="F87" i="2"/>
  <c r="I89" i="2"/>
  <c r="F89" i="2"/>
  <c r="D89" i="2" s="1"/>
  <c r="I91" i="2"/>
  <c r="F91" i="2"/>
  <c r="G100" i="2"/>
  <c r="G97" i="2"/>
  <c r="G92" i="2"/>
  <c r="G90" i="2"/>
  <c r="G88" i="2"/>
  <c r="G86" i="2"/>
  <c r="D108" i="2"/>
  <c r="D105" i="2"/>
  <c r="D103" i="2"/>
  <c r="D100" i="2"/>
  <c r="D97" i="2"/>
  <c r="D92" i="2"/>
  <c r="D90" i="2"/>
  <c r="D88" i="2"/>
  <c r="D86" i="2"/>
  <c r="I38" i="2"/>
  <c r="E42" i="2"/>
  <c r="I36" i="2"/>
  <c r="F36" i="2"/>
  <c r="G37" i="2"/>
  <c r="D37" i="2"/>
  <c r="G35" i="2"/>
  <c r="I33" i="2"/>
  <c r="F33" i="2"/>
  <c r="D24" i="3"/>
  <c r="I59" i="3"/>
  <c r="H59" i="3"/>
  <c r="E59" i="3"/>
  <c r="H81" i="2" l="1"/>
  <c r="I81" i="2"/>
  <c r="L85" i="2"/>
  <c r="G99" i="2"/>
  <c r="L96" i="2"/>
  <c r="H98" i="2"/>
  <c r="G98" i="2" s="1"/>
  <c r="L98" i="2"/>
  <c r="G96" i="2"/>
  <c r="I101" i="2"/>
  <c r="I80" i="2" s="1"/>
  <c r="H101" i="2"/>
  <c r="L87" i="2"/>
  <c r="L99" i="2"/>
  <c r="I26" i="2"/>
  <c r="L91" i="2"/>
  <c r="K96" i="2"/>
  <c r="D98" i="2"/>
  <c r="F101" i="2"/>
  <c r="K91" i="2"/>
  <c r="L89" i="2"/>
  <c r="F81" i="2"/>
  <c r="D107" i="2"/>
  <c r="J88" i="2"/>
  <c r="J97" i="2"/>
  <c r="D96" i="2"/>
  <c r="J90" i="2"/>
  <c r="J86" i="2"/>
  <c r="J100" i="2"/>
  <c r="G85" i="2"/>
  <c r="K85" i="2"/>
  <c r="J92" i="2"/>
  <c r="K87" i="2"/>
  <c r="D87" i="2"/>
  <c r="D85" i="2"/>
  <c r="D102" i="2"/>
  <c r="D99" i="2"/>
  <c r="G87" i="2"/>
  <c r="G89" i="2"/>
  <c r="J89" i="2" s="1"/>
  <c r="G91" i="2"/>
  <c r="D91" i="2"/>
  <c r="J37" i="2"/>
  <c r="G36" i="2"/>
  <c r="D36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E18" i="3"/>
  <c r="D19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7" i="2"/>
  <c r="H157" i="2"/>
  <c r="F157" i="2"/>
  <c r="E157" i="2"/>
  <c r="I149" i="2"/>
  <c r="F149" i="2"/>
  <c r="F148" i="2" s="1"/>
  <c r="I138" i="2"/>
  <c r="F138" i="2"/>
  <c r="H136" i="2"/>
  <c r="I134" i="2"/>
  <c r="H134" i="2"/>
  <c r="H133" i="2" s="1"/>
  <c r="F134" i="2"/>
  <c r="E140" i="2"/>
  <c r="E136" i="2"/>
  <c r="E134" i="2"/>
  <c r="I76" i="2"/>
  <c r="I75" i="2" s="1"/>
  <c r="I63" i="2"/>
  <c r="I62" i="2" s="1"/>
  <c r="H63" i="2"/>
  <c r="H62" i="2" s="1"/>
  <c r="F63" i="2"/>
  <c r="F62" i="2" s="1"/>
  <c r="G60" i="2"/>
  <c r="G59" i="2"/>
  <c r="G56" i="2"/>
  <c r="G55" i="2"/>
  <c r="F58" i="2"/>
  <c r="I50" i="2"/>
  <c r="I49" i="2" s="1"/>
  <c r="H50" i="2"/>
  <c r="H49" i="2" s="1"/>
  <c r="I47" i="2"/>
  <c r="I20" i="2"/>
  <c r="H21" i="2"/>
  <c r="H20" i="2" s="1"/>
  <c r="F50" i="2"/>
  <c r="F49" i="2" s="1"/>
  <c r="F47" i="2"/>
  <c r="E47" i="2"/>
  <c r="F39" i="2"/>
  <c r="F38" i="2" s="1"/>
  <c r="E38" i="2"/>
  <c r="E27" i="2"/>
  <c r="E26" i="2" s="1"/>
  <c r="F21" i="2"/>
  <c r="F20" i="2" s="1"/>
  <c r="E21" i="2"/>
  <c r="E20" i="2" s="1"/>
  <c r="H80" i="2" l="1"/>
  <c r="E133" i="2"/>
  <c r="F80" i="2"/>
  <c r="J98" i="2"/>
  <c r="J99" i="2"/>
  <c r="K98" i="2"/>
  <c r="D101" i="2"/>
  <c r="J96" i="2"/>
  <c r="G81" i="2"/>
  <c r="L81" i="2"/>
  <c r="D81" i="2"/>
  <c r="J85" i="2"/>
  <c r="J87" i="2"/>
  <c r="J91" i="2"/>
  <c r="K81" i="2"/>
  <c r="E11" i="4"/>
  <c r="F46" i="2"/>
  <c r="E46" i="2"/>
  <c r="F133" i="2"/>
  <c r="I46" i="2"/>
  <c r="H46" i="2"/>
  <c r="G159" i="2"/>
  <c r="G158" i="2"/>
  <c r="G157" i="2"/>
  <c r="G156" i="2"/>
  <c r="G153" i="2"/>
  <c r="J153" i="2" s="1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2" i="2"/>
  <c r="G131" i="2"/>
  <c r="G127" i="2"/>
  <c r="G126" i="2"/>
  <c r="G124" i="2"/>
  <c r="G121" i="2"/>
  <c r="G115" i="2"/>
  <c r="G111" i="2"/>
  <c r="G108" i="2"/>
  <c r="G107" i="2"/>
  <c r="G105" i="2"/>
  <c r="G104" i="2"/>
  <c r="G103" i="2"/>
  <c r="G102" i="2"/>
  <c r="G101" i="2"/>
  <c r="G78" i="2"/>
  <c r="G71" i="2"/>
  <c r="G67" i="2"/>
  <c r="G66" i="2"/>
  <c r="G64" i="2"/>
  <c r="G63" i="2"/>
  <c r="G62" i="2"/>
  <c r="G51" i="2"/>
  <c r="G50" i="2"/>
  <c r="G49" i="2"/>
  <c r="G48" i="2"/>
  <c r="G47" i="2"/>
  <c r="G45" i="2"/>
  <c r="G44" i="2"/>
  <c r="G43" i="2"/>
  <c r="G41" i="2"/>
  <c r="G39" i="2"/>
  <c r="G34" i="2"/>
  <c r="G33" i="2"/>
  <c r="G32" i="2"/>
  <c r="G31" i="2"/>
  <c r="G30" i="2"/>
  <c r="G29" i="2"/>
  <c r="G28" i="2"/>
  <c r="G25" i="2"/>
  <c r="G24" i="2"/>
  <c r="G23" i="2"/>
  <c r="G22" i="2"/>
  <c r="G17" i="2"/>
  <c r="D159" i="2"/>
  <c r="D158" i="2"/>
  <c r="D157" i="2"/>
  <c r="D156" i="2"/>
  <c r="J152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2" i="2"/>
  <c r="D131" i="2"/>
  <c r="D127" i="2"/>
  <c r="D126" i="2"/>
  <c r="D124" i="2"/>
  <c r="D121" i="2"/>
  <c r="D116" i="2"/>
  <c r="D115" i="2"/>
  <c r="D113" i="2"/>
  <c r="D112" i="2"/>
  <c r="D111" i="2"/>
  <c r="D78" i="2"/>
  <c r="D71" i="2"/>
  <c r="D67" i="2"/>
  <c r="D66" i="2"/>
  <c r="D65" i="2"/>
  <c r="D64" i="2"/>
  <c r="D60" i="2"/>
  <c r="D59" i="2"/>
  <c r="D56" i="2"/>
  <c r="D55" i="2"/>
  <c r="D51" i="2"/>
  <c r="D50" i="2"/>
  <c r="D49" i="2"/>
  <c r="D48" i="2"/>
  <c r="D47" i="2"/>
  <c r="D45" i="2"/>
  <c r="D44" i="2"/>
  <c r="D43" i="2"/>
  <c r="D42" i="2"/>
  <c r="D41" i="2"/>
  <c r="D39" i="2"/>
  <c r="D35" i="2"/>
  <c r="D34" i="2"/>
  <c r="D33" i="2"/>
  <c r="D32" i="2"/>
  <c r="D31" i="2"/>
  <c r="D30" i="2"/>
  <c r="D29" i="2"/>
  <c r="D28" i="2"/>
  <c r="D25" i="2"/>
  <c r="D24" i="2"/>
  <c r="D23" i="2"/>
  <c r="D22" i="2"/>
  <c r="D17" i="2"/>
  <c r="D16" i="2"/>
  <c r="D15" i="2"/>
  <c r="D14" i="2"/>
  <c r="J17" i="2" l="1"/>
  <c r="J127" i="2"/>
  <c r="J126" i="2"/>
  <c r="J15" i="2"/>
  <c r="J156" i="2"/>
  <c r="D38" i="2"/>
  <c r="J81" i="2"/>
  <c r="D46" i="2"/>
  <c r="G133" i="2"/>
  <c r="D120" i="2"/>
  <c r="D119" i="2" s="1"/>
  <c r="G120" i="2"/>
  <c r="G119" i="2" s="1"/>
  <c r="E9" i="4"/>
  <c r="D11" i="4"/>
  <c r="G46" i="2"/>
  <c r="K35" i="3"/>
  <c r="D57" i="3"/>
  <c r="I44" i="3"/>
  <c r="J145" i="2"/>
  <c r="H53" i="2"/>
  <c r="G58" i="2" l="1"/>
  <c r="D9" i="4"/>
  <c r="H70" i="2"/>
  <c r="J44" i="2"/>
  <c r="K105" i="2"/>
  <c r="J105" i="2"/>
  <c r="L29" i="2"/>
  <c r="K29" i="2"/>
  <c r="J29" i="2"/>
  <c r="L41" i="3"/>
  <c r="K41" i="3"/>
  <c r="J41" i="3"/>
  <c r="H38" i="3"/>
  <c r="G38" i="3"/>
  <c r="E38" i="3"/>
  <c r="D38" i="3"/>
  <c r="I119" i="2"/>
  <c r="L35" i="3"/>
  <c r="G18" i="3"/>
  <c r="J124" i="2"/>
  <c r="J113" i="2"/>
  <c r="L31" i="2"/>
  <c r="K31" i="2"/>
  <c r="J31" i="2"/>
  <c r="J132" i="2"/>
  <c r="H120" i="2"/>
  <c r="J112" i="2"/>
  <c r="H31" i="3"/>
  <c r="G31" i="3"/>
  <c r="E31" i="3"/>
  <c r="D31" i="3"/>
  <c r="D25" i="3"/>
  <c r="J35" i="3"/>
  <c r="I130" i="2"/>
  <c r="I125" i="2" s="1"/>
  <c r="H130" i="2"/>
  <c r="H125" i="2" s="1"/>
  <c r="E130" i="2"/>
  <c r="E125" i="2" s="1"/>
  <c r="K24" i="3"/>
  <c r="J24" i="3"/>
  <c r="I118" i="2" l="1"/>
  <c r="I117" i="2" s="1"/>
  <c r="D125" i="2"/>
  <c r="D130" i="2"/>
  <c r="G125" i="2"/>
  <c r="G130" i="2"/>
  <c r="H69" i="2"/>
  <c r="H68" i="2" s="1"/>
  <c r="G70" i="2"/>
  <c r="H119" i="2"/>
  <c r="H118" i="2" l="1"/>
  <c r="H117" i="2" s="1"/>
  <c r="G118" i="2"/>
  <c r="G117" i="2" s="1"/>
  <c r="G69" i="2"/>
  <c r="E12" i="2"/>
  <c r="D18" i="3"/>
  <c r="F18" i="3"/>
  <c r="G47" i="3"/>
  <c r="I20" i="3"/>
  <c r="H20" i="3"/>
  <c r="G20" i="3"/>
  <c r="F20" i="3"/>
  <c r="E20" i="3"/>
  <c r="D20" i="3"/>
  <c r="L158" i="2"/>
  <c r="K158" i="2"/>
  <c r="J158" i="2"/>
  <c r="L157" i="2"/>
  <c r="K157" i="2"/>
  <c r="J157" i="2"/>
  <c r="L149" i="2"/>
  <c r="K149" i="2"/>
  <c r="J149" i="2"/>
  <c r="L148" i="2"/>
  <c r="K148" i="2"/>
  <c r="J148" i="2"/>
  <c r="L147" i="2"/>
  <c r="K147" i="2"/>
  <c r="J147" i="2"/>
  <c r="L146" i="2"/>
  <c r="K146" i="2"/>
  <c r="J146" i="2"/>
  <c r="L142" i="2"/>
  <c r="K142" i="2"/>
  <c r="J142" i="2"/>
  <c r="L141" i="2"/>
  <c r="K141" i="2"/>
  <c r="J141" i="2"/>
  <c r="L139" i="2"/>
  <c r="K139" i="2"/>
  <c r="J139" i="2"/>
  <c r="L138" i="2"/>
  <c r="K138" i="2"/>
  <c r="J138" i="2"/>
  <c r="L137" i="2"/>
  <c r="K137" i="2"/>
  <c r="J137" i="2"/>
  <c r="L136" i="2"/>
  <c r="K136" i="2"/>
  <c r="J136" i="2"/>
  <c r="L131" i="2"/>
  <c r="K131" i="2"/>
  <c r="J131" i="2"/>
  <c r="L130" i="2"/>
  <c r="K130" i="2"/>
  <c r="J130" i="2"/>
  <c r="L125" i="2"/>
  <c r="K125" i="2"/>
  <c r="J125" i="2"/>
  <c r="L122" i="2"/>
  <c r="K122" i="2"/>
  <c r="J122" i="2"/>
  <c r="L121" i="2"/>
  <c r="K121" i="2"/>
  <c r="J121" i="2"/>
  <c r="L116" i="2"/>
  <c r="K116" i="2"/>
  <c r="J116" i="2"/>
  <c r="L115" i="2"/>
  <c r="K115" i="2"/>
  <c r="J115" i="2"/>
  <c r="L108" i="2"/>
  <c r="K108" i="2"/>
  <c r="J108" i="2"/>
  <c r="L107" i="2"/>
  <c r="K107" i="2"/>
  <c r="J107" i="2"/>
  <c r="L104" i="2"/>
  <c r="K104" i="2"/>
  <c r="J104" i="2"/>
  <c r="L103" i="2"/>
  <c r="K103" i="2"/>
  <c r="J103" i="2"/>
  <c r="L102" i="2"/>
  <c r="K102" i="2"/>
  <c r="J102" i="2"/>
  <c r="L101" i="2"/>
  <c r="K101" i="2"/>
  <c r="J101" i="2"/>
  <c r="L80" i="2"/>
  <c r="L78" i="2"/>
  <c r="K78" i="2"/>
  <c r="J78" i="2"/>
  <c r="L77" i="2"/>
  <c r="L76" i="2"/>
  <c r="L75" i="2"/>
  <c r="L71" i="2"/>
  <c r="K71" i="2"/>
  <c r="J71" i="2"/>
  <c r="L70" i="2"/>
  <c r="L69" i="2"/>
  <c r="L68" i="2"/>
  <c r="L67" i="2"/>
  <c r="K67" i="2"/>
  <c r="J67" i="2"/>
  <c r="L66" i="2"/>
  <c r="K66" i="2"/>
  <c r="J66" i="2"/>
  <c r="L65" i="2"/>
  <c r="K65" i="2"/>
  <c r="J65" i="2"/>
  <c r="L64" i="2"/>
  <c r="K64" i="2"/>
  <c r="J64" i="2"/>
  <c r="L63" i="2"/>
  <c r="L62" i="2"/>
  <c r="L60" i="2"/>
  <c r="K60" i="2"/>
  <c r="J60" i="2"/>
  <c r="L59" i="2"/>
  <c r="K59" i="2"/>
  <c r="J59" i="2"/>
  <c r="L56" i="2"/>
  <c r="K56" i="2"/>
  <c r="J56" i="2"/>
  <c r="L55" i="2"/>
  <c r="K55" i="2"/>
  <c r="J55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L45" i="2"/>
  <c r="K45" i="2"/>
  <c r="J45" i="2"/>
  <c r="L43" i="2"/>
  <c r="K43" i="2"/>
  <c r="J43" i="2"/>
  <c r="L41" i="2"/>
  <c r="K41" i="2"/>
  <c r="J41" i="2"/>
  <c r="L39" i="2"/>
  <c r="K39" i="2"/>
  <c r="J39" i="2"/>
  <c r="L35" i="2"/>
  <c r="K35" i="2"/>
  <c r="J35" i="2"/>
  <c r="L34" i="2"/>
  <c r="K34" i="2"/>
  <c r="J34" i="2"/>
  <c r="L33" i="2"/>
  <c r="K33" i="2"/>
  <c r="J33" i="2"/>
  <c r="L32" i="2"/>
  <c r="K32" i="2"/>
  <c r="J32" i="2"/>
  <c r="L30" i="2"/>
  <c r="K30" i="2"/>
  <c r="J30" i="2"/>
  <c r="L28" i="2"/>
  <c r="K28" i="2"/>
  <c r="J28" i="2"/>
  <c r="L25" i="2"/>
  <c r="K25" i="2"/>
  <c r="J25" i="2"/>
  <c r="L24" i="2"/>
  <c r="K24" i="2"/>
  <c r="J24" i="2"/>
  <c r="L23" i="2"/>
  <c r="K23" i="2"/>
  <c r="J23" i="2"/>
  <c r="L22" i="2"/>
  <c r="K22" i="2"/>
  <c r="J22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8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9" i="2"/>
  <c r="F118" i="2" s="1"/>
  <c r="E120" i="2"/>
  <c r="H114" i="2"/>
  <c r="H110" i="2" s="1"/>
  <c r="F114" i="2"/>
  <c r="E114" i="2"/>
  <c r="E110" i="2" s="1"/>
  <c r="G80" i="2"/>
  <c r="D80" i="2"/>
  <c r="H77" i="2"/>
  <c r="G77" i="2" s="1"/>
  <c r="E77" i="2"/>
  <c r="G68" i="2"/>
  <c r="E70" i="2"/>
  <c r="D70" i="2" s="1"/>
  <c r="D58" i="2"/>
  <c r="I52" i="2"/>
  <c r="F54" i="2"/>
  <c r="F53" i="2" s="1"/>
  <c r="E54" i="2"/>
  <c r="E53" i="2" s="1"/>
  <c r="H27" i="2"/>
  <c r="F27" i="2"/>
  <c r="G21" i="2"/>
  <c r="I12" i="2"/>
  <c r="I11" i="2" l="1"/>
  <c r="I9" i="2" s="1"/>
  <c r="I26" i="4" s="1"/>
  <c r="D53" i="2"/>
  <c r="E62" i="2"/>
  <c r="D62" i="2" s="1"/>
  <c r="J62" i="2" s="1"/>
  <c r="D63" i="2"/>
  <c r="J63" i="2" s="1"/>
  <c r="G54" i="2"/>
  <c r="G27" i="2"/>
  <c r="H26" i="2"/>
  <c r="F117" i="2"/>
  <c r="L117" i="2" s="1"/>
  <c r="L118" i="2"/>
  <c r="L27" i="2"/>
  <c r="F26" i="2"/>
  <c r="D27" i="2"/>
  <c r="E76" i="2"/>
  <c r="E75" i="2" s="1"/>
  <c r="D77" i="2"/>
  <c r="J77" i="2" s="1"/>
  <c r="E119" i="2"/>
  <c r="E118" i="2" s="1"/>
  <c r="E117" i="2" s="1"/>
  <c r="J120" i="2"/>
  <c r="H12" i="2"/>
  <c r="G13" i="2"/>
  <c r="F12" i="2"/>
  <c r="D13" i="2"/>
  <c r="D133" i="2"/>
  <c r="D118" i="2" s="1"/>
  <c r="D117" i="2" s="1"/>
  <c r="D21" i="2"/>
  <c r="J21" i="2" s="1"/>
  <c r="G110" i="2"/>
  <c r="G114" i="2"/>
  <c r="F110" i="2"/>
  <c r="D110" i="2" s="1"/>
  <c r="D114" i="2"/>
  <c r="D54" i="2"/>
  <c r="K21" i="2"/>
  <c r="E52" i="2"/>
  <c r="L54" i="2"/>
  <c r="E69" i="2"/>
  <c r="E68" i="2" s="1"/>
  <c r="K70" i="2"/>
  <c r="J70" i="2"/>
  <c r="K54" i="2"/>
  <c r="K25" i="3"/>
  <c r="K80" i="2"/>
  <c r="J80" i="2"/>
  <c r="K110" i="2"/>
  <c r="K114" i="2"/>
  <c r="K63" i="2"/>
  <c r="K58" i="2"/>
  <c r="K46" i="2"/>
  <c r="J46" i="2"/>
  <c r="L25" i="3"/>
  <c r="L9" i="3"/>
  <c r="K9" i="3"/>
  <c r="J9" i="3"/>
  <c r="L133" i="2"/>
  <c r="L140" i="2"/>
  <c r="K133" i="2"/>
  <c r="K140" i="2"/>
  <c r="J140" i="2"/>
  <c r="L119" i="2"/>
  <c r="L120" i="2"/>
  <c r="K120" i="2"/>
  <c r="L114" i="2"/>
  <c r="H76" i="2"/>
  <c r="K77" i="2"/>
  <c r="L58" i="2"/>
  <c r="L38" i="2"/>
  <c r="L42" i="2"/>
  <c r="K27" i="2"/>
  <c r="L20" i="2"/>
  <c r="L21" i="2"/>
  <c r="L13" i="2"/>
  <c r="K13" i="2"/>
  <c r="K31" i="3"/>
  <c r="F31" i="3"/>
  <c r="F44" i="3"/>
  <c r="L44" i="3" s="1"/>
  <c r="H44" i="3"/>
  <c r="G44" i="3" s="1"/>
  <c r="I31" i="3"/>
  <c r="G76" i="2" l="1"/>
  <c r="H75" i="2"/>
  <c r="K62" i="2"/>
  <c r="J119" i="2"/>
  <c r="K118" i="2"/>
  <c r="K119" i="2"/>
  <c r="J27" i="2"/>
  <c r="D69" i="2"/>
  <c r="J69" i="2" s="1"/>
  <c r="J54" i="2"/>
  <c r="J133" i="2"/>
  <c r="L12" i="2"/>
  <c r="I24" i="4"/>
  <c r="I23" i="4" s="1"/>
  <c r="I22" i="4" s="1"/>
  <c r="G26" i="4"/>
  <c r="K12" i="2"/>
  <c r="J13" i="2"/>
  <c r="J110" i="2"/>
  <c r="D75" i="2"/>
  <c r="D76" i="2"/>
  <c r="G53" i="2"/>
  <c r="J53" i="2" s="1"/>
  <c r="H52" i="2"/>
  <c r="K52" i="2" s="1"/>
  <c r="D26" i="2"/>
  <c r="L26" i="2"/>
  <c r="K26" i="2"/>
  <c r="G26" i="2"/>
  <c r="G12" i="2"/>
  <c r="D12" i="2"/>
  <c r="F52" i="2"/>
  <c r="D52" i="2" s="1"/>
  <c r="D20" i="2"/>
  <c r="J114" i="2"/>
  <c r="K20" i="2"/>
  <c r="G20" i="2"/>
  <c r="L110" i="2"/>
  <c r="K69" i="2"/>
  <c r="F7" i="3"/>
  <c r="F31" i="4" s="1"/>
  <c r="I7" i="3"/>
  <c r="I31" i="4" s="1"/>
  <c r="L31" i="3"/>
  <c r="G7" i="3"/>
  <c r="K53" i="2"/>
  <c r="J31" i="3"/>
  <c r="J25" i="3"/>
  <c r="K76" i="2"/>
  <c r="L53" i="2"/>
  <c r="J18" i="3"/>
  <c r="J20" i="3"/>
  <c r="L18" i="3"/>
  <c r="L20" i="3"/>
  <c r="H7" i="3"/>
  <c r="H30" i="4" s="1"/>
  <c r="E44" i="3"/>
  <c r="J38" i="3"/>
  <c r="J76" i="2" l="1"/>
  <c r="F11" i="2"/>
  <c r="F9" i="2" s="1"/>
  <c r="K117" i="2"/>
  <c r="J118" i="2"/>
  <c r="E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6" i="2"/>
  <c r="K75" i="2"/>
  <c r="G75" i="2"/>
  <c r="J75" i="2" s="1"/>
  <c r="K68" i="2"/>
  <c r="D68" i="2"/>
  <c r="J68" i="2" s="1"/>
  <c r="J12" i="2"/>
  <c r="J117" i="2"/>
  <c r="J20" i="2"/>
  <c r="L52" i="2"/>
  <c r="G52" i="2"/>
  <c r="J52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2" i="2"/>
  <c r="D25" i="4" l="1"/>
  <c r="E63" i="3"/>
  <c r="H27" i="4"/>
  <c r="G27" i="4" s="1"/>
  <c r="G28" i="4"/>
  <c r="E28" i="4"/>
  <c r="D29" i="4"/>
  <c r="D26" i="4"/>
  <c r="F24" i="4"/>
  <c r="E22" i="4"/>
  <c r="G42" i="2"/>
  <c r="J42" i="2" s="1"/>
  <c r="G38" i="2" l="1"/>
  <c r="J38" i="2" s="1"/>
  <c r="H11" i="2"/>
  <c r="K38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D7" i="4" s="1"/>
  <c r="H23" i="4" l="1"/>
  <c r="G24" i="4"/>
  <c r="F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<sst xmlns="http://schemas.openxmlformats.org/spreadsheetml/2006/main" count="794" uniqueCount="491">
  <si>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</si>
  <si>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</si>
  <si>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</si>
  <si>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</si>
  <si>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</si>
  <si>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</si>
  <si>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</si>
  <si>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</si>
  <si>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</si>
  <si>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</si>
  <si>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</si>
  <si>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</si>
  <si>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</si>
  <si>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</si>
  <si>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</si>
  <si>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</si>
  <si>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</si>
  <si>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</si>
  <si>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</si>
  <si>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</si>
  <si>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</si>
  <si>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</si>
  <si>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</si>
  <si>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</si>
  <si>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</si>
  <si>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</si>
  <si>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</si>
  <si>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</si>
  <si>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</si>
  <si>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</si>
  <si>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</si>
  <si>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</si>
  <si>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</si>
  <si>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</si>
  <si>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</si>
  <si>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</si>
  <si>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</si>
  <si>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</si>
  <si>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</si>
  <si>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</si>
  <si>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</si>
  <si>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</si>
  <si>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</si>
  <si>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</si>
  <si>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</si>
  <si>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</si>
  <si>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</si>
  <si>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</si>
  <si>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</si>
  <si>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</si>
  <si>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</si>
  <si>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</si>
  <si>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</si>
  <si>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</si>
  <si>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</si>
  <si>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</si>
  <si>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</si>
  <si>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</si>
  <si>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</si>
  <si>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</si>
  <si>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</si>
  <si>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</si>
  <si>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</si>
  <si>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</si>
  <si>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</si>
  <si>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</si>
  <si>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</si>
  <si>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</si>
  <si>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</si>
  <si>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</si>
  <si>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</si>
  <si>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</si>
  <si>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</si>
  <si>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</si>
  <si>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</si>
  <si>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</si>
  <si>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</si>
  <si>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</si>
  <si>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</si>
  <si>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</si>
  <si>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</si>
  <si>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</si>
  <si>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</si>
  <si>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</si>
  <si>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</si>
  <si>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</si>
  <si>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</si>
  <si>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</si>
  <si>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</si>
  <si>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</si>
  <si>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</si>
  <si>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</si>
  <si>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</si>
  <si>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</si>
  <si>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</si>
  <si>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</si>
  <si>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</si>
  <si>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</si>
  <si>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</si>
  <si>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</si>
  <si>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</si>
  <si>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</si>
  <si>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</si>
  <si>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</si>
  <si>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</si>
  <si>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</si>
  <si>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</si>
  <si>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</si>
  <si>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</si>
  <si>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</si>
  <si>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</si>
  <si>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</si>
  <si>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</si>
  <si>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</si>
  <si>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</si>
  <si>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</si>
  <si>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</si>
  <si>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</si>
  <si>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</si>
  <si>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</si>
  <si>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</si>
  <si>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</si>
  <si>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</si>
  <si>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</si>
  <si>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</si>
  <si>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</si>
  <si>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</si>
  <si>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</si>
  <si>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</si>
  <si>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</si>
  <si>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</si>
  <si>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</si>
  <si>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</si>
  <si>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</si>
  <si>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</si>
  <si>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</si>
  <si>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</si>
  <si>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</si>
  <si>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</si>
  <si>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</si>
  <si>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</si>
  <si>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</si>
  <si>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</si>
  <si>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</si>
  <si>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</si>
  <si>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</si>
  <si>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</si>
  <si>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</si>
  <si>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</si>
  <si>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</si>
  <si>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</si>
  <si>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</si>
  <si>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</si>
  <si>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</si>
  <si>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</si>
  <si>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</si>
  <si>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</si>
  <si>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</si>
  <si>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</si>
  <si>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</si>
  <si>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</si>
  <si>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</si>
  <si>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</si>
  <si>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</si>
  <si>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</si>
  <si>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</si>
  <si>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</si>
  <si>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</si>
  <si>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</si>
  <si>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</si>
  <si>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</si>
  <si>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</si>
  <si>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</si>
  <si>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</si>
  <si>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</si>
  <si>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</si>
  <si>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</si>
  <si>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</si>
  <si>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</si>
  <si>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</si>
  <si>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</si>
  <si>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</si>
  <si>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</si>
  <si>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</si>
  <si>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</si>
  <si>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</si>
  <si>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</si>
  <si>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</si>
  <si>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</si>
  <si>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</si>
  <si>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</si>
  <si>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</si>
  <si>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</si>
  <si>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</si>
  <si>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</si>
  <si>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</si>
  <si>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</si>
  <si>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</si>
  <si>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</si>
  <si>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</si>
  <si>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</si>
  <si>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</si>
  <si>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</si>
  <si>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</si>
  <si>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</si>
  <si>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</si>
  <si>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</si>
  <si>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</si>
  <si>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</si>
  <si>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</si>
  <si>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</si>
  <si>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</si>
  <si>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</si>
  <si>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</si>
  <si>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</si>
  <si>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</si>
  <si>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</si>
  <si>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</si>
  <si>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</si>
  <si>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</si>
  <si>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</si>
  <si>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</si>
  <si>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</si>
  <si>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</si>
  <si>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</si>
  <si>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</si>
  <si>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</si>
  <si>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</si>
  <si>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</si>
  <si>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</si>
  <si>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</si>
  <si>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</si>
  <si>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</si>
  <si>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</si>
  <si>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</si>
  <si>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</si>
  <si>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</si>
  <si>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</si>
  <si>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</si>
  <si>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</si>
  <si>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</si>
  <si>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</si>
  <si>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</si>
  <si>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</si>
  <si>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</si>
  <si>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</si>
  <si>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</si>
  <si>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</si>
  <si>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</si>
  <si>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</si>
  <si>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</si>
  <si>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</si>
  <si>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</si>
  <si>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</si>
  <si>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</si>
  <si>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</si>
  <si>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</si>
  <si>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</si>
  <si>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</si>
  <si>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</si>
  <si>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</si>
  <si>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</si>
  <si>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</si>
  <si>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</si>
  <si>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</si>
  <si>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</si>
  <si>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</si>
  <si>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</si>
  <si>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</si>
  <si>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</si>
  <si>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</si>
  <si>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</si>
  <si>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</si>
  <si>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</si>
  <si>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</si>
  <si>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</si>
  <si>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</si>
  <si>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</si>
  <si>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</si>
  <si>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</si>
  <si>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</si>
  <si>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</si>
  <si>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</si>
  <si>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</si>
  <si>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</si>
  <si>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</si>
  <si>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</si>
  <si>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</si>
  <si>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</si>
  <si>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</si>
  <si>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</si>
  <si>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</si>
  <si>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</si>
  <si>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</si>
  <si>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</si>
  <si>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</si>
  <si>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</si>
  <si>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</si>
  <si>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</si>
  <si>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</si>
  <si>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</si>
  <si>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</si>
  <si>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</si>
  <si>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</si>
  <si>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</si>
  <si>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</si>
  <si>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</si>
  <si>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</si>
  <si>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</si>
  <si>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</si>
  <si>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</si>
  <si>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</si>
  <si>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</si>
  <si>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</si>
  <si>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</si>
  <si>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</si>
  <si>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</si>
  <si>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</si>
  <si>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</si>
  <si>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</si>
  <si>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</si>
  <si>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</si>
  <si>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</si>
  <si>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</si>
  <si>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</si>
  <si>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</si>
  <si>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</si>
  <si>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</si>
  <si>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</si>
  <si>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</si>
  <si>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</si>
  <si>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</si>
  <si>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</si>
  <si>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</si>
  <si>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</si>
  <si>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</si>
  <si>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</si>
  <si>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</si>
  <si>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</si>
  <si>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</si>
  <si>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</si>
  <si>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</si>
  <si>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</si>
  <si>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</si>
  <si>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</si>
  <si>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</si>
  <si>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</si>
  <si>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</si>
  <si>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</si>
  <si>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</si>
  <si>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</si>
  <si>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</si>
  <si>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</si>
  <si>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</si>
  <si>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</si>
  <si>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</si>
  <si>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</si>
  <si>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</si>
  <si>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</si>
  <si>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</si>
  <si>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</si>
  <si>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</si>
  <si>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</si>
  <si>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</si>
  <si>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</si>
  <si>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</si>
  <si>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</si>
  <si>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</si>
  <si>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</si>
  <si>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</si>
  <si>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</si>
  <si>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</si>
  <si>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</si>
  <si>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</si>
  <si>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</si>
  <si>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</si>
  <si>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</si>
  <si>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</si>
  <si>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</si>
  <si>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</si>
  <si>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</si>
  <si>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</si>
  <si>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</si>
  <si>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</si>
  <si>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</si>
  <si>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</si>
  <si>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</si>
  <si>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</si>
  <si>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</si>
  <si>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</si>
  <si>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</si>
  <si>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</si>
  <si>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</si>
  <si>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</si>
  <si>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</si>
  <si>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</si>
  <si>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</si>
  <si>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</si>
  <si>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</si>
  <si>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</si>
  <si>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</si>
  <si>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</si>
  <si>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</si>
  <si>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</si>
  <si>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</si>
  <si>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</si>
  <si>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</si>
  <si>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</si>
  <si>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</si>
  <si>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</si>
  <si>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</si>
  <si>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</si>
  <si>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</si>
  <si>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</si>
  <si>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</si>
  <si>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</si>
  <si>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</si>
  <si>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</si>
  <si>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</si>
  <si>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</si>
  <si>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</si>
  <si>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</si>
  <si>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</si>
  <si>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</si>
  <si>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</si>
  <si>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</si>
  <si>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</si>
  <si>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</si>
  <si>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</si>
  <si>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</si>
  <si>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</si>
  <si>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</si>
  <si>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</si>
  <si>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</si>
  <si>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</si>
  <si>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</si>
  <si>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</si>
  <si>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</si>
  <si>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</si>
  <si>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</si>
  <si>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</si>
  <si>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</si>
  <si>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</si>
  <si>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</si>
  <si>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</si>
  <si>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</si>
  <si>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</si>
  <si>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</si>
  <si>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</si>
  <si>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</si>
  <si>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</si>
  <si>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</si>
  <si>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</si>
  <si>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</si>
  <si>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</si>
  <si>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</si>
  <si>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</si>
  <si>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</si>
  <si>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000 1010208001 0000 110</t>
  </si>
  <si>
    <t>Прочие доходы от компенсации затрат бюджетов муниципальных районов</t>
  </si>
  <si>
    <t>000 1130206505 0000 130</t>
  </si>
  <si>
    <t>000 2022551905 0000 150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</si>
  <si>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</si>
  <si>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</si>
  <si>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
Субсидии бюджетам на поддержку отрасли культуры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</si>
  <si>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</si>
  <si>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000 1050301001 0000 110</t>
  </si>
  <si>
    <t>Единый сельскохозяйственный налог</t>
  </si>
  <si>
    <t xml:space="preserve"> 000 1060603313 0000 110</t>
  </si>
  <si>
    <t>Прочие доходы от компенсации затрат бюджетов городских поселений</t>
  </si>
  <si>
    <t xml:space="preserve"> 000 1130299513 0000 130</t>
  </si>
  <si>
    <t xml:space="preserve"> 000 1140601313 0000 410</t>
  </si>
  <si>
    <t xml:space="preserve"> 000 1170105013 0000 180</t>
  </si>
  <si>
    <t>Начальник финансового управления</t>
  </si>
  <si>
    <t>Захарова М.В.</t>
  </si>
  <si>
    <t>Главный бухгалтер</t>
  </si>
  <si>
    <t>Зябрева Н.В.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</si>
  <si>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</si>
  <si>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</si>
  <si>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</si>
  <si>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000 1161012901 0000 140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</si>
  <si>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</si>
  <si>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000 2024517905 0000 150</t>
  </si>
  <si>
    <t>000 11618 0002 0000 140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</si>
  <si>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</si>
  <si>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 xml:space="preserve"> 000 2024530305 0000 150</t>
  </si>
  <si>
    <t xml:space="preserve"> 000 1110543113 0000 120</t>
  </si>
  <si>
    <t>10 июня2023г.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</si>
  <si>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</si>
  <si>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</si>
  <si>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 xml:space="preserve">СПРАВКА ОБ ИСПОЛНЕНИИ КОНСОЛИДИРОВАННОГО БЮДЖЕТА МАМСКО-ЧУЙСКОГО РАЙОНА ЗА  июнь 2023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</si>
</sst>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0" fontId="14" fillId="0" borderId="26" xfId="55" applyNumberFormat="1" applyFont="1" applyAlignment="1" applyProtection="1">
      <alignment horizontal="left" vertical="top" wrapText="1"/>
    </xf>
    <xf numFmtId="0" fontId="14" fillId="0" borderId="15" xfId="32" applyNumberFormat="1" applyFont="1" applyAlignment="1" applyProtection="1">
      <alignment horizontal="left" wrapText="1" indent="2"/>
    </xf>
    <xf numFmtId="0" fontId="0" fillId="0" borderId="54" xfId="0" applyBorder="1" applyProtection="1">
      <protection locked="0"/>
    </xf>
    <xf numFmtId="0" fontId="14" fillId="0" borderId="7" xfId="182" applyNumberFormat="1" applyFont="1" applyFill="1" applyBorder="1" applyAlignment="1" applyProtection="1">
      <alignment vertical="top" wrapText="1"/>
    </xf>
    <xf numFmtId="49" fontId="14" fillId="0" borderId="61" xfId="14" applyNumberFormat="1" applyFont="1" applyBorder="1" applyAlignment="1" applyProtection="1">
      <alignment horizontal="center"/>
    </xf>
    <xf numFmtId="49" fontId="14" fillId="0" borderId="61" xfId="52" applyNumberFormat="1" applyFont="1" applyBorder="1" applyAlignment="1" applyProtection="1">
      <alignment horizontal="center"/>
    </xf>
    <xf numFmtId="0" fontId="14" fillId="0" borderId="55" xfId="182" applyNumberFormat="1" applyFont="1" applyFill="1" applyBorder="1" applyAlignment="1" applyProtection="1">
      <alignment vertical="top"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topLeftCell="A7" workbookViewId="0">
      <selection activeCell="G11" sqref="G11"/>
    </sheetView>
  </sheetViews>
  <sheetFormatPr defaultColWidth="9.109375" defaultRowHeight="14.4" x14ac:dyDescent="0.3"/>
  <cols>
    <col min="1" max="1" width="41.5546875" style="1" customWidth="1"/>
    <col min="2" max="2" width="8.109375" style="1" customWidth="1"/>
    <col min="3" max="3" width="26.6640625" style="1" customWidth="1"/>
    <col min="4" max="4" width="17.5546875" style="1" customWidth="1"/>
    <col min="5" max="5" width="17" style="1" customWidth="1"/>
    <col min="6" max="6" width="17.6640625" style="1" customWidth="1"/>
    <col min="7" max="7" width="17" style="1" customWidth="1"/>
    <col min="8" max="8" width="16.88671875" style="1" customWidth="1"/>
    <col min="9" max="12" width="15.44140625" style="1" customWidth="1"/>
    <col min="13" max="13" width="9.6640625" style="1" customWidth="1"/>
    <col min="14" max="16384" width="9.109375" style="1"/>
  </cols>
  <sheetData>
    <row r="1" spans="1:13" ht="17.100000000000001" customHeight="1" x14ac:dyDescent="0.3">
      <c r="A1" s="2"/>
      <c r="B1" s="130" t="s">
        <v>490</v>
      </c>
      <c r="C1" s="131"/>
      <c r="D1" s="131"/>
      <c r="E1" s="131"/>
      <c r="F1" s="131"/>
      <c r="G1" s="3"/>
      <c r="H1" s="3"/>
      <c r="I1" s="3"/>
      <c r="J1" s="3"/>
      <c r="K1" s="3"/>
      <c r="L1" s="3"/>
      <c r="M1" s="3"/>
    </row>
    <row r="2" spans="1:13" ht="17.100000000000001" customHeight="1" x14ac:dyDescent="0.3">
      <c r="A2" s="4"/>
      <c r="B2" s="131"/>
      <c r="C2" s="131"/>
      <c r="D2" s="131"/>
      <c r="E2" s="131"/>
      <c r="F2" s="131"/>
      <c r="G2" s="3"/>
      <c r="H2" s="3"/>
      <c r="I2" s="3"/>
      <c r="J2" s="3"/>
      <c r="K2" s="3"/>
      <c r="L2" s="3"/>
      <c r="M2" s="3"/>
    </row>
    <row r="3" spans="1:13" ht="14.1" customHeight="1" x14ac:dyDescent="0.3">
      <c r="A3" s="6"/>
      <c r="B3" s="131"/>
      <c r="C3" s="131"/>
      <c r="D3" s="131"/>
      <c r="E3" s="131"/>
      <c r="F3" s="131"/>
      <c r="G3" s="3"/>
      <c r="H3" s="3"/>
      <c r="I3" s="3"/>
      <c r="J3" s="3"/>
      <c r="K3" s="3"/>
      <c r="L3" s="3"/>
      <c r="M3" s="3"/>
    </row>
    <row r="4" spans="1:13" ht="12.9" customHeight="1" x14ac:dyDescent="0.3">
      <c r="A4" s="3"/>
      <c r="B4" s="3"/>
      <c r="C4" s="3" t="s">
        <v>302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3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3">
      <c r="A6" s="132" t="s">
        <v>0</v>
      </c>
      <c r="B6" s="132" t="s">
        <v>1</v>
      </c>
      <c r="C6" s="132" t="s">
        <v>2</v>
      </c>
      <c r="D6" s="134" t="s">
        <v>3</v>
      </c>
      <c r="E6" s="129"/>
      <c r="F6" s="129"/>
      <c r="G6" s="129" t="s">
        <v>300</v>
      </c>
      <c r="H6" s="129"/>
      <c r="I6" s="129"/>
      <c r="J6" s="127" t="s">
        <v>314</v>
      </c>
      <c r="K6" s="127" t="s">
        <v>315</v>
      </c>
      <c r="L6" s="127" t="s">
        <v>316</v>
      </c>
      <c r="M6" s="5"/>
    </row>
    <row r="7" spans="1:13" ht="140.4" customHeight="1" x14ac:dyDescent="0.3">
      <c r="A7" s="133"/>
      <c r="B7" s="133"/>
      <c r="C7" s="133"/>
      <c r="D7" s="17" t="s">
        <v>301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8"/>
      <c r="K7" s="128"/>
      <c r="L7" s="128"/>
      <c r="M7" s="5"/>
    </row>
    <row r="8" spans="1:13" ht="11.4" customHeight="1" thickBot="1" x14ac:dyDescent="0.35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325</v>
      </c>
      <c r="K8" s="19" t="s">
        <v>326</v>
      </c>
      <c r="L8" s="19" t="s">
        <v>327</v>
      </c>
      <c r="M8" s="5"/>
    </row>
    <row r="9" spans="1:13" ht="15.6" x14ac:dyDescent="0.3">
      <c r="A9" s="50" t="s">
        <v>18</v>
      </c>
      <c r="B9" s="51" t="s">
        <v>19</v>
      </c>
      <c r="C9" s="52" t="s">
        <v>20</v>
      </c>
      <c r="D9" s="53">
        <f t="shared" ref="D9:I9" si="0">D11+D117</f>
        <v>645513871.50999999</v>
      </c>
      <c r="E9" s="53">
        <f t="shared" si="0"/>
        <v>577492778.59000003</v>
      </c>
      <c r="F9" s="53">
        <f t="shared" si="0"/>
        <v>121569960</v>
      </c>
      <c r="G9" s="53">
        <f t="shared" si="0"/>
        <v>309660431.99000007</v>
      </c>
      <c r="H9" s="53">
        <f t="shared" si="0"/>
        <v>301775779.22000003</v>
      </c>
      <c r="I9" s="53">
        <f t="shared" si="0"/>
        <v>32109198.579999998</v>
      </c>
      <c r="J9" s="53">
        <f>G9/D9*100</f>
        <v>47.971150684281298</v>
      </c>
      <c r="K9" s="53">
        <f>H9/E9*100</f>
        <v>52.256199628471968</v>
      </c>
      <c r="L9" s="53">
        <f>I9/F9*100</f>
        <v>26.412115772679368</v>
      </c>
      <c r="M9" s="7"/>
    </row>
    <row r="10" spans="1:13" ht="15.6" x14ac:dyDescent="0.3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2" x14ac:dyDescent="0.3">
      <c r="A11" s="115" t="s">
        <v>23</v>
      </c>
      <c r="B11" s="47" t="s">
        <v>19</v>
      </c>
      <c r="C11" s="48" t="s">
        <v>24</v>
      </c>
      <c r="D11" s="53">
        <f t="shared" ref="D11:D80" si="1">E11+F11</f>
        <v>90476316.719999999</v>
      </c>
      <c r="E11" s="53">
        <f>E12+E20+E26+E38+E46+E52+E62+E68+E75+E80+E110</f>
        <v>68944376.719999999</v>
      </c>
      <c r="F11" s="53">
        <f>F12+F20+F26+F38+F46+F52+F62+F68+F75+F80+F110</f>
        <v>21531940</v>
      </c>
      <c r="G11" s="53">
        <f t="shared" ref="G11:G103" si="2">H11+I11</f>
        <v>31894940.660000004</v>
      </c>
      <c r="H11" s="53">
        <f>H12+H20+H26+H38+H46+H52+H62+H68+H75+H80+H110</f>
        <v>26346111.580000006</v>
      </c>
      <c r="I11" s="53">
        <f>I12+I20+I26+I38+I46+I52+I62+I68+I75+I80+I110</f>
        <v>5548829.0800000001</v>
      </c>
      <c r="J11" s="53">
        <f t="shared" ref="J11:L48" si="3">G11/D11*100</f>
        <v>35.252253646339646</v>
      </c>
      <c r="K11" s="53">
        <f t="shared" ref="K11:L48" si="4">H11/E11*100</f>
        <v>38.213575687250056</v>
      </c>
      <c r="L11" s="53">
        <f t="shared" ref="L11:L48" si="5">I11/F11*100</f>
        <v>25.770223584126651</v>
      </c>
      <c r="M11" s="7"/>
    </row>
    <row r="12" spans="1:13" ht="15.6" x14ac:dyDescent="0.3">
      <c r="A12" s="115" t="s">
        <v>25</v>
      </c>
      <c r="B12" s="47" t="s">
        <v>19</v>
      </c>
      <c r="C12" s="48" t="s">
        <v>26</v>
      </c>
      <c r="D12" s="49">
        <f t="shared" si="1"/>
        <v>68507000</v>
      </c>
      <c r="E12" s="49">
        <f>E13</f>
        <v>51800000</v>
      </c>
      <c r="F12" s="49">
        <f>F13</f>
        <v>16707000</v>
      </c>
      <c r="G12" s="53">
        <f t="shared" si="2"/>
        <v>16929531.220000003</v>
      </c>
      <c r="H12" s="49">
        <f>H13</f>
        <v>12870676.920000002</v>
      </c>
      <c r="I12" s="49">
        <f>I13</f>
        <v>4058854.3000000003</v>
      </c>
      <c r="J12" s="53">
        <f t="shared" si="3"/>
        <v>24.712118790780508</v>
      </c>
      <c r="K12" s="53">
        <f t="shared" si="4"/>
        <v>24.846866640926642</v>
      </c>
      <c r="L12" s="53">
        <f t="shared" si="5"/>
        <v>24.294333512898785</v>
      </c>
      <c r="M12" s="7"/>
    </row>
    <row r="13" spans="1:13" ht="15.6" x14ac:dyDescent="0.3">
      <c r="A13" s="111" t="s">
        <v>27</v>
      </c>
      <c r="B13" s="24" t="s">
        <v>19</v>
      </c>
      <c r="C13" s="25" t="s">
        <v>28</v>
      </c>
      <c r="D13" s="26">
        <f t="shared" si="1"/>
        <v>68507000</v>
      </c>
      <c r="E13" s="26">
        <f>E14+E15+E16+E17+E19</f>
        <v>51800000</v>
      </c>
      <c r="F13" s="26">
        <f>F14+F15+F16+F17+F19</f>
        <v>16707000</v>
      </c>
      <c r="G13" s="20">
        <f t="shared" si="2"/>
        <v>16929531.220000003</v>
      </c>
      <c r="H13" s="26">
        <f>H14+H15+H16+H17+H19+H18</f>
        <v>12870676.920000002</v>
      </c>
      <c r="I13" s="26">
        <f>I14+I15+I16+I17+I19+I18</f>
        <v>4058854.3000000003</v>
      </c>
      <c r="J13" s="20">
        <f t="shared" si="3"/>
        <v>24.712118790780508</v>
      </c>
      <c r="K13" s="20">
        <f t="shared" si="4"/>
        <v>24.846866640926642</v>
      </c>
      <c r="L13" s="20">
        <f t="shared" si="5"/>
        <v>24.294333512898785</v>
      </c>
      <c r="M13" s="7"/>
    </row>
    <row r="14" spans="1:13" ht="124.8" x14ac:dyDescent="0.3">
      <c r="A14" s="111" t="s">
        <v>29</v>
      </c>
      <c r="B14" s="24" t="s">
        <v>19</v>
      </c>
      <c r="C14" s="25" t="s">
        <v>30</v>
      </c>
      <c r="D14" s="26">
        <f t="shared" si="1"/>
        <v>67838000</v>
      </c>
      <c r="E14" s="26">
        <v>51165000</v>
      </c>
      <c r="F14" s="26">
        <v>16673000</v>
      </c>
      <c r="G14" s="20">
        <f t="shared" si="2"/>
        <v>16792183.699999999</v>
      </c>
      <c r="H14" s="26">
        <v>12767756.949999999</v>
      </c>
      <c r="I14" s="26">
        <v>4024426.75</v>
      </c>
      <c r="J14" s="20">
        <f t="shared" si="3"/>
        <v>24.75335903181108</v>
      </c>
      <c r="K14" s="20">
        <f t="shared" si="4"/>
        <v>24.954083748656306</v>
      </c>
      <c r="L14" s="20">
        <f t="shared" si="5"/>
        <v>24.137388292448868</v>
      </c>
      <c r="M14" s="7"/>
    </row>
    <row r="15" spans="1:13" ht="171.6" x14ac:dyDescent="0.3">
      <c r="A15" s="111" t="s">
        <v>31</v>
      </c>
      <c r="B15" s="24" t="s">
        <v>19</v>
      </c>
      <c r="C15" s="25" t="s">
        <v>32</v>
      </c>
      <c r="D15" s="26">
        <f t="shared" si="1"/>
        <v>59000</v>
      </c>
      <c r="E15" s="26">
        <v>55000</v>
      </c>
      <c r="F15" s="26">
        <v>4000</v>
      </c>
      <c r="G15" s="20">
        <f t="shared" si="2"/>
        <v>2255.08</v>
      </c>
      <c r="H15" s="26">
        <v>1708.39</v>
      </c>
      <c r="I15" s="26">
        <v>546.69000000000005</v>
      </c>
      <c r="J15" s="20">
        <f t="shared" si="3"/>
        <v>3.8221694915254236</v>
      </c>
      <c r="K15" s="20">
        <f t="shared" si="4"/>
        <v>3.1061636363636365</v>
      </c>
      <c r="L15" s="20">
        <f t="shared" si="5"/>
        <v>13.667250000000001</v>
      </c>
      <c r="M15" s="7"/>
    </row>
    <row r="16" spans="1:13" ht="78" x14ac:dyDescent="0.3">
      <c r="A16" s="111" t="s">
        <v>33</v>
      </c>
      <c r="B16" s="24" t="s">
        <v>19</v>
      </c>
      <c r="C16" s="25" t="s">
        <v>34</v>
      </c>
      <c r="D16" s="26">
        <f t="shared" si="1"/>
        <v>70000</v>
      </c>
      <c r="E16" s="26">
        <v>60000</v>
      </c>
      <c r="F16" s="26">
        <v>10000</v>
      </c>
      <c r="G16" s="20">
        <f>H16+I16</f>
        <v>5210.8900000000003</v>
      </c>
      <c r="H16" s="26">
        <v>3947.65</v>
      </c>
      <c r="I16" s="26">
        <v>1263.24</v>
      </c>
      <c r="J16" s="20">
        <f t="shared" si="3"/>
        <v>7.4441285714285721</v>
      </c>
      <c r="K16" s="20">
        <f t="shared" si="4"/>
        <v>6.5794166666666669</v>
      </c>
      <c r="L16" s="20">
        <f t="shared" si="5"/>
        <v>12.632399999999999</v>
      </c>
      <c r="M16" s="7"/>
    </row>
    <row r="17" spans="1:13" ht="140.4" x14ac:dyDescent="0.3">
      <c r="A17" s="111" t="s">
        <v>35</v>
      </c>
      <c r="B17" s="24" t="s">
        <v>19</v>
      </c>
      <c r="C17" s="25" t="s">
        <v>36</v>
      </c>
      <c r="D17" s="26">
        <f t="shared" si="1"/>
        <v>20000</v>
      </c>
      <c r="E17" s="26">
        <v>20000</v>
      </c>
      <c r="F17" s="26"/>
      <c r="G17" s="20">
        <f t="shared" si="2"/>
        <v>0</v>
      </c>
      <c r="H17" s="26"/>
      <c r="I17" s="26"/>
      <c r="J17" s="20">
        <f t="shared" si="3"/>
        <v>0</v>
      </c>
      <c r="K17" s="20">
        <f t="shared" si="4"/>
        <v>0</v>
      </c>
      <c r="L17" s="20" t="e">
        <f t="shared" si="5"/>
        <v>#DIV/0!</v>
      </c>
      <c r="M17" s="7"/>
    </row>
    <row r="18" spans="1:13" ht="86.4" customHeight="1" x14ac:dyDescent="0.3">
      <c r="A18" s="111" t="s">
        <v>488</v>
      </c>
      <c r="B18" s="24" t="s">
        <v>19</v>
      </c>
      <c r="C18" s="25" t="s">
        <v>489</v>
      </c>
      <c r="D18" s="26">
        <f>E18+F18</f>
        <v>0</v>
      </c>
      <c r="E18" s="26"/>
      <c r="F18" s="26"/>
      <c r="G18" s="20">
        <f>H18+I18</f>
        <v>36467.519999999997</v>
      </c>
      <c r="H18" s="26">
        <v>27309.3</v>
      </c>
      <c r="I18" s="26">
        <v>9158.2199999999993</v>
      </c>
      <c r="J18" s="20" t="e">
        <f t="shared" si="3"/>
        <v>#DIV/0!</v>
      </c>
      <c r="K18" s="20"/>
      <c r="L18" s="20"/>
      <c r="M18" s="7"/>
    </row>
    <row r="19" spans="1:13" ht="161.25" customHeight="1" x14ac:dyDescent="0.3">
      <c r="A19" s="120" t="s">
        <v>465</v>
      </c>
      <c r="B19" s="24" t="s">
        <v>19</v>
      </c>
      <c r="C19" s="25" t="s">
        <v>458</v>
      </c>
      <c r="D19" s="26">
        <f>E19+F19</f>
        <v>520000</v>
      </c>
      <c r="E19" s="26">
        <v>500000</v>
      </c>
      <c r="F19" s="26">
        <v>20000</v>
      </c>
      <c r="G19" s="20">
        <v>52116.3</v>
      </c>
      <c r="H19" s="26">
        <v>69954.63</v>
      </c>
      <c r="I19" s="26">
        <v>23459.4</v>
      </c>
      <c r="J19" s="20">
        <f t="shared" si="3"/>
        <v>10.022365384615386</v>
      </c>
      <c r="K19" s="20">
        <f t="shared" si="4"/>
        <v>13.990926</v>
      </c>
      <c r="L19" s="20">
        <f t="shared" si="5"/>
        <v>117.29700000000001</v>
      </c>
      <c r="M19" s="7"/>
    </row>
    <row r="20" spans="1:13" ht="62.4" x14ac:dyDescent="0.3">
      <c r="A20" s="113" t="s">
        <v>37</v>
      </c>
      <c r="B20" s="47" t="s">
        <v>19</v>
      </c>
      <c r="C20" s="48" t="s">
        <v>38</v>
      </c>
      <c r="D20" s="49">
        <f t="shared" si="1"/>
        <v>2494140</v>
      </c>
      <c r="E20" s="49">
        <f>E21</f>
        <v>0</v>
      </c>
      <c r="F20" s="49">
        <f>F21</f>
        <v>2494140</v>
      </c>
      <c r="G20" s="53">
        <f t="shared" si="2"/>
        <v>1359158.36</v>
      </c>
      <c r="H20" s="49">
        <f>H21</f>
        <v>0</v>
      </c>
      <c r="I20" s="49">
        <f>I21</f>
        <v>1359158.36</v>
      </c>
      <c r="J20" s="53">
        <f t="shared" si="3"/>
        <v>54.49406849655594</v>
      </c>
      <c r="K20" s="53" t="e">
        <f t="shared" si="4"/>
        <v>#DIV/0!</v>
      </c>
      <c r="L20" s="53">
        <f t="shared" si="5"/>
        <v>54.49406849655594</v>
      </c>
      <c r="M20" s="7"/>
    </row>
    <row r="21" spans="1:13" ht="46.8" x14ac:dyDescent="0.3">
      <c r="A21" s="111" t="s">
        <v>39</v>
      </c>
      <c r="B21" s="24" t="s">
        <v>19</v>
      </c>
      <c r="C21" s="25" t="s">
        <v>40</v>
      </c>
      <c r="D21" s="26">
        <f t="shared" si="1"/>
        <v>2494140</v>
      </c>
      <c r="E21" s="26">
        <f>SUM(E22:E25)</f>
        <v>0</v>
      </c>
      <c r="F21" s="26">
        <f>SUM(F22:F25)</f>
        <v>2494140</v>
      </c>
      <c r="G21" s="20">
        <f t="shared" si="2"/>
        <v>1359158.36</v>
      </c>
      <c r="H21" s="26">
        <f>SUM(H22:H25)</f>
        <v>0</v>
      </c>
      <c r="I21" s="26">
        <f>SUM(I22:I25)</f>
        <v>1359158.36</v>
      </c>
      <c r="J21" s="20">
        <f t="shared" si="3"/>
        <v>54.49406849655594</v>
      </c>
      <c r="K21" s="20" t="e">
        <f t="shared" si="4"/>
        <v>#DIV/0!</v>
      </c>
      <c r="L21" s="20">
        <f t="shared" si="5"/>
        <v>54.49406849655594</v>
      </c>
      <c r="M21" s="7"/>
    </row>
    <row r="22" spans="1:13" ht="109.2" x14ac:dyDescent="0.3">
      <c r="A22" s="111" t="s">
        <v>41</v>
      </c>
      <c r="B22" s="24" t="s">
        <v>19</v>
      </c>
      <c r="C22" s="25" t="s">
        <v>42</v>
      </c>
      <c r="D22" s="26">
        <f t="shared" si="1"/>
        <v>1181350</v>
      </c>
      <c r="E22" s="26"/>
      <c r="F22" s="26">
        <v>1181350</v>
      </c>
      <c r="G22" s="20">
        <f t="shared" si="2"/>
        <v>700652.99</v>
      </c>
      <c r="H22" s="26"/>
      <c r="I22" s="26">
        <v>700652.99</v>
      </c>
      <c r="J22" s="20">
        <f t="shared" si="3"/>
        <v>59.309517924408517</v>
      </c>
      <c r="K22" s="20" t="e">
        <f t="shared" si="4"/>
        <v>#DIV/0!</v>
      </c>
      <c r="L22" s="20">
        <f t="shared" si="5"/>
        <v>59.309517924408517</v>
      </c>
      <c r="M22" s="7"/>
    </row>
    <row r="23" spans="1:13" ht="140.4" x14ac:dyDescent="0.3">
      <c r="A23" s="111" t="s">
        <v>43</v>
      </c>
      <c r="B23" s="24" t="s">
        <v>19</v>
      </c>
      <c r="C23" s="25" t="s">
        <v>44</v>
      </c>
      <c r="D23" s="26">
        <f t="shared" si="1"/>
        <v>8230</v>
      </c>
      <c r="E23" s="26"/>
      <c r="F23" s="26">
        <v>8230</v>
      </c>
      <c r="G23" s="20">
        <f t="shared" si="2"/>
        <v>3641.93</v>
      </c>
      <c r="H23" s="26"/>
      <c r="I23" s="26">
        <v>3641.93</v>
      </c>
      <c r="J23" s="20">
        <f t="shared" si="3"/>
        <v>44.251883353584439</v>
      </c>
      <c r="K23" s="20" t="e">
        <f t="shared" si="4"/>
        <v>#DIV/0!</v>
      </c>
      <c r="L23" s="20">
        <f t="shared" si="5"/>
        <v>44.251883353584439</v>
      </c>
      <c r="M23" s="7"/>
    </row>
    <row r="24" spans="1:13" ht="124.8" x14ac:dyDescent="0.3">
      <c r="A24" s="111" t="s">
        <v>45</v>
      </c>
      <c r="B24" s="24" t="s">
        <v>19</v>
      </c>
      <c r="C24" s="25" t="s">
        <v>46</v>
      </c>
      <c r="D24" s="26">
        <f t="shared" si="1"/>
        <v>1460340</v>
      </c>
      <c r="E24" s="26"/>
      <c r="F24" s="26">
        <v>1460340</v>
      </c>
      <c r="G24" s="20">
        <f t="shared" si="2"/>
        <v>742284.11</v>
      </c>
      <c r="H24" s="26"/>
      <c r="I24" s="26">
        <v>742284.11</v>
      </c>
      <c r="J24" s="20">
        <f t="shared" si="3"/>
        <v>50.829540381007163</v>
      </c>
      <c r="K24" s="20" t="e">
        <f t="shared" si="4"/>
        <v>#DIV/0!</v>
      </c>
      <c r="L24" s="20">
        <f t="shared" si="5"/>
        <v>50.829540381007163</v>
      </c>
      <c r="M24" s="7"/>
    </row>
    <row r="25" spans="1:13" ht="124.8" x14ac:dyDescent="0.3">
      <c r="A25" s="111" t="s">
        <v>47</v>
      </c>
      <c r="B25" s="24" t="s">
        <v>19</v>
      </c>
      <c r="C25" s="25" t="s">
        <v>48</v>
      </c>
      <c r="D25" s="26">
        <f t="shared" si="1"/>
        <v>-155780</v>
      </c>
      <c r="E25" s="26"/>
      <c r="F25" s="26">
        <v>-155780</v>
      </c>
      <c r="G25" s="20">
        <f t="shared" si="2"/>
        <v>-87420.67</v>
      </c>
      <c r="H25" s="26">
        <v>0</v>
      </c>
      <c r="I25" s="26">
        <v>-87420.67</v>
      </c>
      <c r="J25" s="20">
        <f t="shared" si="3"/>
        <v>56.118031839774041</v>
      </c>
      <c r="K25" s="20" t="e">
        <f t="shared" si="4"/>
        <v>#DIV/0!</v>
      </c>
      <c r="L25" s="20">
        <f t="shared" si="5"/>
        <v>56.118031839774041</v>
      </c>
      <c r="M25" s="7"/>
    </row>
    <row r="26" spans="1:13" ht="31.2" x14ac:dyDescent="0.3">
      <c r="A26" s="113" t="s">
        <v>49</v>
      </c>
      <c r="B26" s="47" t="s">
        <v>19</v>
      </c>
      <c r="C26" s="48" t="s">
        <v>50</v>
      </c>
      <c r="D26" s="49">
        <f t="shared" si="1"/>
        <v>2590000</v>
      </c>
      <c r="E26" s="49">
        <f>E27+E33+E36</f>
        <v>2590000</v>
      </c>
      <c r="F26" s="49">
        <f>F27+F33+F36</f>
        <v>0</v>
      </c>
      <c r="G26" s="53">
        <f t="shared" si="2"/>
        <v>3968212.3</v>
      </c>
      <c r="H26" s="49">
        <f>H27+H33+H36</f>
        <v>3968212.3</v>
      </c>
      <c r="I26" s="49">
        <f>I27+I33+I36</f>
        <v>0</v>
      </c>
      <c r="J26" s="53">
        <f t="shared" si="3"/>
        <v>153.21283011583012</v>
      </c>
      <c r="K26" s="53">
        <f t="shared" si="4"/>
        <v>153.21283011583012</v>
      </c>
      <c r="L26" s="53" t="e">
        <f t="shared" si="5"/>
        <v>#DIV/0!</v>
      </c>
      <c r="M26" s="7"/>
    </row>
    <row r="27" spans="1:13" ht="46.8" x14ac:dyDescent="0.3">
      <c r="A27" s="111" t="s">
        <v>310</v>
      </c>
      <c r="B27" s="24" t="s">
        <v>19</v>
      </c>
      <c r="C27" s="25" t="s">
        <v>311</v>
      </c>
      <c r="D27" s="26">
        <f t="shared" si="1"/>
        <v>1915000</v>
      </c>
      <c r="E27" s="26">
        <f>SUM(E28:E32)</f>
        <v>1915000</v>
      </c>
      <c r="F27" s="26">
        <f>SUM(F28:F32)</f>
        <v>0</v>
      </c>
      <c r="G27" s="20">
        <f t="shared" si="2"/>
        <v>3399106.5600000001</v>
      </c>
      <c r="H27" s="26">
        <f>SUM(H28:H32)</f>
        <v>3399106.5600000001</v>
      </c>
      <c r="I27" s="26">
        <v>0</v>
      </c>
      <c r="J27" s="20">
        <f t="shared" si="3"/>
        <v>177.49903707571801</v>
      </c>
      <c r="K27" s="20">
        <f t="shared" si="4"/>
        <v>177.49903707571801</v>
      </c>
      <c r="L27" s="20" t="e">
        <f t="shared" si="5"/>
        <v>#DIV/0!</v>
      </c>
      <c r="M27" s="7"/>
    </row>
    <row r="28" spans="1:13" ht="62.4" x14ac:dyDescent="0.3">
      <c r="A28" s="111" t="s">
        <v>305</v>
      </c>
      <c r="B28" s="24" t="s">
        <v>19</v>
      </c>
      <c r="C28" s="25" t="s">
        <v>306</v>
      </c>
      <c r="D28" s="26">
        <f t="shared" si="1"/>
        <v>715000</v>
      </c>
      <c r="E28" s="26">
        <v>715000</v>
      </c>
      <c r="F28" s="26">
        <v>0</v>
      </c>
      <c r="G28" s="20">
        <f t="shared" si="2"/>
        <v>1816026.44</v>
      </c>
      <c r="H28" s="26">
        <v>1816026.44</v>
      </c>
      <c r="I28" s="26">
        <v>0</v>
      </c>
      <c r="J28" s="20">
        <f t="shared" si="3"/>
        <v>253.98971188811191</v>
      </c>
      <c r="K28" s="20">
        <f t="shared" si="4"/>
        <v>253.98971188811191</v>
      </c>
      <c r="L28" s="20" t="e">
        <f t="shared" si="5"/>
        <v>#DIV/0!</v>
      </c>
      <c r="M28" s="7"/>
    </row>
    <row r="29" spans="1:13" ht="62.4" x14ac:dyDescent="0.3">
      <c r="A29" s="111" t="s">
        <v>339</v>
      </c>
      <c r="B29" s="24" t="s">
        <v>19</v>
      </c>
      <c r="C29" s="25" t="s">
        <v>340</v>
      </c>
      <c r="D29" s="26">
        <f t="shared" si="1"/>
        <v>0</v>
      </c>
      <c r="E29" s="26"/>
      <c r="F29" s="26"/>
      <c r="G29" s="20">
        <f t="shared" si="2"/>
        <v>0</v>
      </c>
      <c r="H29" s="26"/>
      <c r="I29" s="26"/>
      <c r="J29" s="20" t="e">
        <f t="shared" si="3"/>
        <v>#DIV/0!</v>
      </c>
      <c r="K29" s="20" t="e">
        <f t="shared" si="4"/>
        <v>#DIV/0!</v>
      </c>
      <c r="L29" s="20" t="e">
        <f t="shared" si="4"/>
        <v>#DIV/0!</v>
      </c>
      <c r="M29" s="7"/>
    </row>
    <row r="30" spans="1:13" ht="78" x14ac:dyDescent="0.3">
      <c r="A30" s="111" t="s">
        <v>307</v>
      </c>
      <c r="B30" s="24" t="s">
        <v>19</v>
      </c>
      <c r="C30" s="25" t="s">
        <v>341</v>
      </c>
      <c r="D30" s="26">
        <f t="shared" si="1"/>
        <v>1200000</v>
      </c>
      <c r="E30" s="26">
        <v>1200000</v>
      </c>
      <c r="F30" s="26">
        <v>0</v>
      </c>
      <c r="G30" s="20">
        <f t="shared" si="2"/>
        <v>1583080.12</v>
      </c>
      <c r="H30" s="26">
        <v>1583080.12</v>
      </c>
      <c r="I30" s="26">
        <v>0</v>
      </c>
      <c r="J30" s="20">
        <f t="shared" si="3"/>
        <v>131.92334333333332</v>
      </c>
      <c r="K30" s="20">
        <f t="shared" si="4"/>
        <v>131.92334333333332</v>
      </c>
      <c r="L30" s="20" t="e">
        <f t="shared" si="5"/>
        <v>#DIV/0!</v>
      </c>
      <c r="M30" s="7"/>
    </row>
    <row r="31" spans="1:13" ht="78" x14ac:dyDescent="0.3">
      <c r="A31" s="111" t="s">
        <v>333</v>
      </c>
      <c r="B31" s="24" t="s">
        <v>19</v>
      </c>
      <c r="C31" s="25" t="s">
        <v>334</v>
      </c>
      <c r="D31" s="26">
        <f t="shared" si="1"/>
        <v>0</v>
      </c>
      <c r="E31" s="26">
        <v>0</v>
      </c>
      <c r="F31" s="26">
        <v>0</v>
      </c>
      <c r="G31" s="20">
        <f t="shared" si="2"/>
        <v>0</v>
      </c>
      <c r="H31" s="26">
        <v>0</v>
      </c>
      <c r="I31" s="26">
        <v>0</v>
      </c>
      <c r="J31" s="20" t="e">
        <f t="shared" si="3"/>
        <v>#DIV/0!</v>
      </c>
      <c r="K31" s="20" t="e">
        <f t="shared" si="3"/>
        <v>#DIV/0!</v>
      </c>
      <c r="L31" s="20" t="e">
        <f t="shared" si="3"/>
        <v>#DIV/0!</v>
      </c>
      <c r="M31" s="7"/>
    </row>
    <row r="32" spans="1:13" ht="31.2" x14ac:dyDescent="0.3">
      <c r="A32" s="111" t="s">
        <v>308</v>
      </c>
      <c r="B32" s="24" t="s">
        <v>19</v>
      </c>
      <c r="C32" s="25" t="s">
        <v>309</v>
      </c>
      <c r="D32" s="26">
        <f t="shared" si="1"/>
        <v>0</v>
      </c>
      <c r="E32" s="26"/>
      <c r="F32" s="26">
        <v>0</v>
      </c>
      <c r="G32" s="20">
        <f t="shared" si="2"/>
        <v>0</v>
      </c>
      <c r="H32" s="26"/>
      <c r="I32" s="26">
        <v>0</v>
      </c>
      <c r="J32" s="20" t="e">
        <f t="shared" si="3"/>
        <v>#DIV/0!</v>
      </c>
      <c r="K32" s="20" t="e">
        <f t="shared" si="4"/>
        <v>#DIV/0!</v>
      </c>
      <c r="L32" s="20" t="e">
        <f t="shared" si="5"/>
        <v>#DIV/0!</v>
      </c>
      <c r="M32" s="7"/>
    </row>
    <row r="33" spans="1:13" ht="31.2" x14ac:dyDescent="0.3">
      <c r="A33" s="111" t="s">
        <v>51</v>
      </c>
      <c r="B33" s="24" t="s">
        <v>19</v>
      </c>
      <c r="C33" s="25" t="s">
        <v>52</v>
      </c>
      <c r="D33" s="26">
        <f t="shared" si="1"/>
        <v>0</v>
      </c>
      <c r="E33" s="26">
        <f>E34+E35</f>
        <v>0</v>
      </c>
      <c r="F33" s="26">
        <f>F34+F35</f>
        <v>0</v>
      </c>
      <c r="G33" s="20">
        <f t="shared" si="2"/>
        <v>-106268.29</v>
      </c>
      <c r="H33" s="26">
        <f>H34+H35</f>
        <v>-106268.29</v>
      </c>
      <c r="I33" s="26">
        <f>I34+I35</f>
        <v>0</v>
      </c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31.2" x14ac:dyDescent="0.3">
      <c r="A34" s="111" t="s">
        <v>51</v>
      </c>
      <c r="B34" s="24" t="s">
        <v>19</v>
      </c>
      <c r="C34" s="25" t="s">
        <v>53</v>
      </c>
      <c r="D34" s="26">
        <f t="shared" si="1"/>
        <v>0</v>
      </c>
      <c r="E34" s="26"/>
      <c r="F34" s="26">
        <v>0</v>
      </c>
      <c r="G34" s="20">
        <f t="shared" si="2"/>
        <v>-106268.29</v>
      </c>
      <c r="H34" s="26">
        <v>-106268.29</v>
      </c>
      <c r="I34" s="26">
        <v>0</v>
      </c>
      <c r="J34" s="20" t="e">
        <f t="shared" si="3"/>
        <v>#DIV/0!</v>
      </c>
      <c r="K34" s="20" t="e">
        <f t="shared" si="4"/>
        <v>#DIV/0!</v>
      </c>
      <c r="L34" s="20" t="e">
        <f t="shared" si="5"/>
        <v>#DIV/0!</v>
      </c>
      <c r="M34" s="7"/>
    </row>
    <row r="35" spans="1:13" ht="15.6" x14ac:dyDescent="0.3">
      <c r="A35" s="121" t="s">
        <v>467</v>
      </c>
      <c r="B35" s="24" t="s">
        <v>19</v>
      </c>
      <c r="C35" s="25" t="s">
        <v>466</v>
      </c>
      <c r="D35" s="26">
        <f t="shared" si="1"/>
        <v>0</v>
      </c>
      <c r="E35" s="26"/>
      <c r="F35" s="26"/>
      <c r="G35" s="20">
        <f t="shared" si="2"/>
        <v>0</v>
      </c>
      <c r="H35" s="26"/>
      <c r="I35" s="26"/>
      <c r="J35" s="20" t="e">
        <f t="shared" si="3"/>
        <v>#DIV/0!</v>
      </c>
      <c r="K35" s="20" t="e">
        <f t="shared" si="4"/>
        <v>#DIV/0!</v>
      </c>
      <c r="L35" s="20" t="e">
        <f t="shared" si="5"/>
        <v>#DIV/0!</v>
      </c>
      <c r="M35" s="7"/>
    </row>
    <row r="36" spans="1:13" ht="47.25" customHeight="1" x14ac:dyDescent="0.3">
      <c r="A36" s="111" t="s">
        <v>478</v>
      </c>
      <c r="B36" s="24" t="s">
        <v>19</v>
      </c>
      <c r="C36" s="25" t="s">
        <v>347</v>
      </c>
      <c r="D36" s="26">
        <f t="shared" si="1"/>
        <v>675000</v>
      </c>
      <c r="E36" s="26">
        <f>E37</f>
        <v>675000</v>
      </c>
      <c r="F36" s="26">
        <f>F37</f>
        <v>0</v>
      </c>
      <c r="G36" s="20">
        <f t="shared" si="2"/>
        <v>675374.03</v>
      </c>
      <c r="H36" s="26">
        <f>H37</f>
        <v>675374.03</v>
      </c>
      <c r="I36" s="26">
        <f>I37</f>
        <v>0</v>
      </c>
      <c r="J36" s="20"/>
      <c r="K36" s="20"/>
      <c r="L36" s="20"/>
      <c r="M36" s="7"/>
    </row>
    <row r="37" spans="1:13" ht="67.5" customHeight="1" x14ac:dyDescent="0.3">
      <c r="A37" s="111" t="s">
        <v>479</v>
      </c>
      <c r="B37" s="24" t="s">
        <v>19</v>
      </c>
      <c r="C37" s="25" t="s">
        <v>346</v>
      </c>
      <c r="D37" s="26">
        <f>E37+F37</f>
        <v>675000</v>
      </c>
      <c r="E37" s="26">
        <v>675000</v>
      </c>
      <c r="F37" s="26"/>
      <c r="G37" s="20">
        <f>H37+I37</f>
        <v>675374.03</v>
      </c>
      <c r="H37" s="26">
        <v>675374.03</v>
      </c>
      <c r="I37" s="26"/>
      <c r="J37" s="20">
        <f t="shared" si="3"/>
        <v>100.05541185185184</v>
      </c>
      <c r="K37" s="20"/>
      <c r="L37" s="20"/>
      <c r="M37" s="7"/>
    </row>
    <row r="38" spans="1:13" ht="15.6" x14ac:dyDescent="0.3">
      <c r="A38" s="112" t="s">
        <v>54</v>
      </c>
      <c r="B38" s="47" t="s">
        <v>19</v>
      </c>
      <c r="C38" s="48" t="s">
        <v>55</v>
      </c>
      <c r="D38" s="49">
        <f t="shared" si="1"/>
        <v>1110000</v>
      </c>
      <c r="E38" s="49">
        <f>E39+E42</f>
        <v>0</v>
      </c>
      <c r="F38" s="49">
        <f>F39+F42</f>
        <v>1110000</v>
      </c>
      <c r="G38" s="53">
        <f t="shared" si="2"/>
        <v>-202801.08000000002</v>
      </c>
      <c r="H38" s="49">
        <f>H39+H42</f>
        <v>10.52</v>
      </c>
      <c r="I38" s="49">
        <f>I39+I42</f>
        <v>-202811.6</v>
      </c>
      <c r="J38" s="53">
        <f t="shared" si="3"/>
        <v>-18.270367567567568</v>
      </c>
      <c r="K38" s="53" t="e">
        <f t="shared" si="4"/>
        <v>#DIV/0!</v>
      </c>
      <c r="L38" s="53">
        <f t="shared" si="5"/>
        <v>-18.271315315315313</v>
      </c>
      <c r="M38" s="7"/>
    </row>
    <row r="39" spans="1:13" ht="15.6" x14ac:dyDescent="0.3">
      <c r="A39" s="114" t="s">
        <v>56</v>
      </c>
      <c r="B39" s="24" t="s">
        <v>19</v>
      </c>
      <c r="C39" s="25" t="s">
        <v>57</v>
      </c>
      <c r="D39" s="26">
        <f t="shared" si="1"/>
        <v>601000</v>
      </c>
      <c r="E39" s="26">
        <f>E41+E40</f>
        <v>0</v>
      </c>
      <c r="F39" s="26">
        <f>F41</f>
        <v>601000</v>
      </c>
      <c r="G39" s="53">
        <f t="shared" si="2"/>
        <v>-253196.7</v>
      </c>
      <c r="H39" s="26">
        <f>H41+H40</f>
        <v>0</v>
      </c>
      <c r="I39" s="26">
        <f>I41</f>
        <v>-253196.7</v>
      </c>
      <c r="J39" s="20">
        <f t="shared" si="3"/>
        <v>-42.12923460898503</v>
      </c>
      <c r="K39" s="20" t="e">
        <f t="shared" si="4"/>
        <v>#DIV/0!</v>
      </c>
      <c r="L39" s="20">
        <f t="shared" si="5"/>
        <v>-42.12923460898503</v>
      </c>
      <c r="M39" s="7"/>
    </row>
    <row r="40" spans="1:13" ht="78" x14ac:dyDescent="0.3">
      <c r="A40" s="114" t="s">
        <v>444</v>
      </c>
      <c r="B40" s="24"/>
      <c r="C40" s="25" t="s">
        <v>442</v>
      </c>
      <c r="D40" s="26">
        <f>E40+F40</f>
        <v>0</v>
      </c>
      <c r="E40" s="26"/>
      <c r="F40" s="26"/>
      <c r="G40" s="53">
        <f>H40+I40</f>
        <v>0</v>
      </c>
      <c r="H40" s="26"/>
      <c r="I40" s="26"/>
      <c r="J40" s="20" t="e">
        <f t="shared" si="3"/>
        <v>#DIV/0!</v>
      </c>
      <c r="K40" s="20"/>
      <c r="L40" s="20"/>
      <c r="M40" s="7"/>
    </row>
    <row r="41" spans="1:13" ht="78" x14ac:dyDescent="0.3">
      <c r="A41" s="114" t="s">
        <v>58</v>
      </c>
      <c r="B41" s="24" t="s">
        <v>19</v>
      </c>
      <c r="C41" s="25" t="s">
        <v>443</v>
      </c>
      <c r="D41" s="26">
        <f t="shared" si="1"/>
        <v>601000</v>
      </c>
      <c r="E41" s="26"/>
      <c r="F41" s="26">
        <v>601000</v>
      </c>
      <c r="G41" s="20">
        <f t="shared" si="2"/>
        <v>-253196.7</v>
      </c>
      <c r="H41" s="26"/>
      <c r="I41" s="26">
        <v>-253196.7</v>
      </c>
      <c r="J41" s="20">
        <f t="shared" si="3"/>
        <v>-42.12923460898503</v>
      </c>
      <c r="K41" s="20" t="e">
        <f t="shared" si="4"/>
        <v>#DIV/0!</v>
      </c>
      <c r="L41" s="20">
        <f t="shared" si="5"/>
        <v>-42.12923460898503</v>
      </c>
      <c r="M41" s="7"/>
    </row>
    <row r="42" spans="1:13" ht="15.6" x14ac:dyDescent="0.3">
      <c r="A42" s="114" t="s">
        <v>59</v>
      </c>
      <c r="B42" s="24" t="s">
        <v>19</v>
      </c>
      <c r="C42" s="25" t="s">
        <v>60</v>
      </c>
      <c r="D42" s="26">
        <f t="shared" si="1"/>
        <v>509000</v>
      </c>
      <c r="E42" s="26">
        <f>E43+E44+E45</f>
        <v>0</v>
      </c>
      <c r="F42" s="26">
        <f>F43+F45</f>
        <v>509000</v>
      </c>
      <c r="G42" s="20">
        <f t="shared" si="2"/>
        <v>50395.62</v>
      </c>
      <c r="H42" s="26">
        <f>H43+H44+H45</f>
        <v>10.52</v>
      </c>
      <c r="I42" s="26">
        <f>I43+I45+I44</f>
        <v>50385.100000000006</v>
      </c>
      <c r="J42" s="20">
        <f t="shared" si="3"/>
        <v>9.9009076620825152</v>
      </c>
      <c r="K42" s="20" t="e">
        <f t="shared" si="4"/>
        <v>#DIV/0!</v>
      </c>
      <c r="L42" s="20">
        <f t="shared" si="5"/>
        <v>9.8988408644400803</v>
      </c>
      <c r="M42" s="7"/>
    </row>
    <row r="43" spans="1:13" ht="62.4" x14ac:dyDescent="0.3">
      <c r="A43" s="114" t="s">
        <v>61</v>
      </c>
      <c r="B43" s="24" t="s">
        <v>19</v>
      </c>
      <c r="C43" s="25" t="s">
        <v>468</v>
      </c>
      <c r="D43" s="26">
        <f t="shared" si="1"/>
        <v>401000</v>
      </c>
      <c r="E43" s="26"/>
      <c r="F43" s="26">
        <v>401000</v>
      </c>
      <c r="G43" s="20">
        <f t="shared" si="2"/>
        <v>10167.02</v>
      </c>
      <c r="H43" s="26"/>
      <c r="I43" s="26">
        <v>10167.02</v>
      </c>
      <c r="J43" s="20">
        <f t="shared" si="3"/>
        <v>2.5354164588528678</v>
      </c>
      <c r="K43" s="20" t="e">
        <f t="shared" si="4"/>
        <v>#DIV/0!</v>
      </c>
      <c r="L43" s="20">
        <f t="shared" si="5"/>
        <v>2.5354164588528678</v>
      </c>
      <c r="M43" s="7"/>
    </row>
    <row r="44" spans="1:13" ht="63.75" customHeight="1" x14ac:dyDescent="0.3">
      <c r="A44" s="114" t="s">
        <v>456</v>
      </c>
      <c r="B44" s="24" t="s">
        <v>19</v>
      </c>
      <c r="C44" s="25" t="s">
        <v>453</v>
      </c>
      <c r="D44" s="26">
        <f t="shared" si="1"/>
        <v>0</v>
      </c>
      <c r="E44" s="26"/>
      <c r="F44" s="26"/>
      <c r="G44" s="20">
        <f t="shared" si="2"/>
        <v>10</v>
      </c>
      <c r="H44" s="26">
        <v>10</v>
      </c>
      <c r="I44" s="26"/>
      <c r="J44" s="20" t="e">
        <f t="shared" si="3"/>
        <v>#DIV/0!</v>
      </c>
      <c r="K44" s="20"/>
      <c r="L44" s="20"/>
      <c r="M44" s="7"/>
    </row>
    <row r="45" spans="1:13" ht="62.4" x14ac:dyDescent="0.3">
      <c r="A45" s="114" t="s">
        <v>62</v>
      </c>
      <c r="B45" s="24" t="s">
        <v>19</v>
      </c>
      <c r="C45" s="25" t="s">
        <v>336</v>
      </c>
      <c r="D45" s="26">
        <f t="shared" si="1"/>
        <v>108000</v>
      </c>
      <c r="E45" s="26"/>
      <c r="F45" s="26">
        <v>108000</v>
      </c>
      <c r="G45" s="20">
        <f t="shared" si="2"/>
        <v>40218.6</v>
      </c>
      <c r="H45" s="26">
        <v>0.52</v>
      </c>
      <c r="I45" s="26">
        <v>40218.080000000002</v>
      </c>
      <c r="J45" s="20">
        <f t="shared" si="3"/>
        <v>37.239444444444445</v>
      </c>
      <c r="K45" s="20" t="e">
        <f t="shared" si="4"/>
        <v>#DIV/0!</v>
      </c>
      <c r="L45" s="20">
        <f t="shared" si="5"/>
        <v>37.238962962962965</v>
      </c>
      <c r="M45" s="7"/>
    </row>
    <row r="46" spans="1:13" ht="15.6" x14ac:dyDescent="0.3">
      <c r="A46" s="115" t="s">
        <v>63</v>
      </c>
      <c r="B46" s="47" t="s">
        <v>19</v>
      </c>
      <c r="C46" s="48" t="s">
        <v>64</v>
      </c>
      <c r="D46" s="49">
        <f t="shared" si="1"/>
        <v>458000</v>
      </c>
      <c r="E46" s="49">
        <f>E47+E49</f>
        <v>458000</v>
      </c>
      <c r="F46" s="49">
        <f>F47+F49</f>
        <v>0</v>
      </c>
      <c r="G46" s="53">
        <f t="shared" si="2"/>
        <v>205820.34</v>
      </c>
      <c r="H46" s="49">
        <f>H47+H49</f>
        <v>205820.34</v>
      </c>
      <c r="I46" s="49">
        <f>I47+I49</f>
        <v>0</v>
      </c>
      <c r="J46" s="53">
        <f t="shared" si="3"/>
        <v>44.938938864628817</v>
      </c>
      <c r="K46" s="53">
        <f t="shared" si="4"/>
        <v>44.938938864628817</v>
      </c>
      <c r="L46" s="53" t="e">
        <f t="shared" si="5"/>
        <v>#DIV/0!</v>
      </c>
      <c r="M46" s="7"/>
    </row>
    <row r="47" spans="1:13" ht="46.8" x14ac:dyDescent="0.3">
      <c r="A47" s="114" t="s">
        <v>65</v>
      </c>
      <c r="B47" s="24" t="s">
        <v>19</v>
      </c>
      <c r="C47" s="25" t="s">
        <v>66</v>
      </c>
      <c r="D47" s="26">
        <f t="shared" si="1"/>
        <v>458000</v>
      </c>
      <c r="E47" s="26">
        <f>E48</f>
        <v>458000</v>
      </c>
      <c r="F47" s="26">
        <f>F48</f>
        <v>0</v>
      </c>
      <c r="G47" s="20">
        <f t="shared" si="2"/>
        <v>205820.34</v>
      </c>
      <c r="H47" s="26">
        <f>H48</f>
        <v>205820.34</v>
      </c>
      <c r="I47" s="26">
        <f>I48</f>
        <v>0</v>
      </c>
      <c r="J47" s="20">
        <f t="shared" si="3"/>
        <v>44.938938864628817</v>
      </c>
      <c r="K47" s="20">
        <f t="shared" si="4"/>
        <v>44.938938864628817</v>
      </c>
      <c r="L47" s="20" t="e">
        <f t="shared" si="5"/>
        <v>#DIV/0!</v>
      </c>
      <c r="M47" s="7"/>
    </row>
    <row r="48" spans="1:13" ht="78" x14ac:dyDescent="0.3">
      <c r="A48" s="114" t="s">
        <v>67</v>
      </c>
      <c r="B48" s="24" t="s">
        <v>19</v>
      </c>
      <c r="C48" s="25" t="s">
        <v>68</v>
      </c>
      <c r="D48" s="26">
        <f t="shared" si="1"/>
        <v>458000</v>
      </c>
      <c r="E48" s="26">
        <v>458000</v>
      </c>
      <c r="F48" s="26"/>
      <c r="G48" s="20">
        <f t="shared" si="2"/>
        <v>205820.34</v>
      </c>
      <c r="H48" s="26">
        <v>205820.34</v>
      </c>
      <c r="I48" s="26"/>
      <c r="J48" s="20">
        <f t="shared" si="3"/>
        <v>44.938938864628817</v>
      </c>
      <c r="K48" s="20">
        <f t="shared" si="4"/>
        <v>44.938938864628817</v>
      </c>
      <c r="L48" s="20" t="e">
        <f t="shared" si="5"/>
        <v>#DIV/0!</v>
      </c>
      <c r="M48" s="7"/>
    </row>
    <row r="49" spans="1:13" ht="62.4" x14ac:dyDescent="0.3">
      <c r="A49" s="114" t="s">
        <v>69</v>
      </c>
      <c r="B49" s="24" t="s">
        <v>19</v>
      </c>
      <c r="C49" s="25" t="s">
        <v>70</v>
      </c>
      <c r="D49" s="26">
        <f t="shared" si="1"/>
        <v>0</v>
      </c>
      <c r="E49" s="26">
        <f>E50</f>
        <v>0</v>
      </c>
      <c r="F49" s="26">
        <f>F50</f>
        <v>0</v>
      </c>
      <c r="G49" s="20">
        <f t="shared" si="2"/>
        <v>0</v>
      </c>
      <c r="H49" s="26">
        <f>H50</f>
        <v>0</v>
      </c>
      <c r="I49" s="26">
        <f>I50</f>
        <v>0</v>
      </c>
      <c r="J49" s="20" t="e">
        <f t="shared" ref="J49:J106" si="6">G49/D49*100</f>
        <v>#DIV/0!</v>
      </c>
      <c r="K49" s="20" t="e">
        <f t="shared" ref="K49:K106" si="7">H49/E49*100</f>
        <v>#DIV/0!</v>
      </c>
      <c r="L49" s="20" t="e">
        <f t="shared" ref="L49:L106" si="8">I49/F49*100</f>
        <v>#DIV/0!</v>
      </c>
      <c r="M49" s="7"/>
    </row>
    <row r="50" spans="1:13" ht="109.2" x14ac:dyDescent="0.3">
      <c r="A50" s="114" t="s">
        <v>71</v>
      </c>
      <c r="B50" s="24" t="s">
        <v>19</v>
      </c>
      <c r="C50" s="25" t="s">
        <v>72</v>
      </c>
      <c r="D50" s="26">
        <f t="shared" si="1"/>
        <v>0</v>
      </c>
      <c r="E50" s="26">
        <f>E51</f>
        <v>0</v>
      </c>
      <c r="F50" s="26">
        <f>F51</f>
        <v>0</v>
      </c>
      <c r="G50" s="20">
        <f t="shared" si="2"/>
        <v>0</v>
      </c>
      <c r="H50" s="26">
        <f>H51</f>
        <v>0</v>
      </c>
      <c r="I50" s="26">
        <f>I51</f>
        <v>0</v>
      </c>
      <c r="J50" s="20" t="e">
        <f t="shared" si="6"/>
        <v>#DIV/0!</v>
      </c>
      <c r="K50" s="20" t="e">
        <f t="shared" si="7"/>
        <v>#DIV/0!</v>
      </c>
      <c r="L50" s="20" t="e">
        <f t="shared" si="8"/>
        <v>#DIV/0!</v>
      </c>
      <c r="M50" s="7"/>
    </row>
    <row r="51" spans="1:13" ht="124.8" x14ac:dyDescent="0.3">
      <c r="A51" s="114" t="s">
        <v>73</v>
      </c>
      <c r="B51" s="24" t="s">
        <v>19</v>
      </c>
      <c r="C51" s="25" t="s">
        <v>74</v>
      </c>
      <c r="D51" s="26">
        <f t="shared" si="1"/>
        <v>0</v>
      </c>
      <c r="E51" s="26"/>
      <c r="F51" s="26"/>
      <c r="G51" s="20">
        <f t="shared" si="2"/>
        <v>0</v>
      </c>
      <c r="H51" s="26"/>
      <c r="I51" s="26"/>
      <c r="J51" s="20" t="e">
        <f t="shared" si="6"/>
        <v>#DIV/0!</v>
      </c>
      <c r="K51" s="20" t="e">
        <f t="shared" si="7"/>
        <v>#DIV/0!</v>
      </c>
      <c r="L51" s="20" t="e">
        <f t="shared" si="8"/>
        <v>#DIV/0!</v>
      </c>
      <c r="M51" s="7"/>
    </row>
    <row r="52" spans="1:13" ht="78" x14ac:dyDescent="0.3">
      <c r="A52" s="115" t="s">
        <v>75</v>
      </c>
      <c r="B52" s="47" t="s">
        <v>19</v>
      </c>
      <c r="C52" s="48" t="s">
        <v>76</v>
      </c>
      <c r="D52" s="49">
        <f t="shared" si="1"/>
        <v>3846400</v>
      </c>
      <c r="E52" s="49">
        <f t="shared" ref="E52:I52" si="9">E53</f>
        <v>2694600</v>
      </c>
      <c r="F52" s="49">
        <f t="shared" si="9"/>
        <v>1151800</v>
      </c>
      <c r="G52" s="53">
        <f t="shared" si="2"/>
        <v>1258306.3499999999</v>
      </c>
      <c r="H52" s="49">
        <f t="shared" si="9"/>
        <v>995301.94</v>
      </c>
      <c r="I52" s="49">
        <f t="shared" si="9"/>
        <v>263004.40999999997</v>
      </c>
      <c r="J52" s="53">
        <f t="shared" si="6"/>
        <v>32.713871412229608</v>
      </c>
      <c r="K52" s="53">
        <f t="shared" si="7"/>
        <v>36.936908632078968</v>
      </c>
      <c r="L52" s="53">
        <f t="shared" si="8"/>
        <v>22.834208195867337</v>
      </c>
      <c r="M52" s="7"/>
    </row>
    <row r="53" spans="1:13" ht="140.4" x14ac:dyDescent="0.3">
      <c r="A53" s="114" t="s">
        <v>77</v>
      </c>
      <c r="B53" s="24" t="s">
        <v>19</v>
      </c>
      <c r="C53" s="25" t="s">
        <v>78</v>
      </c>
      <c r="D53" s="26">
        <f t="shared" si="1"/>
        <v>3846400</v>
      </c>
      <c r="E53" s="26">
        <f>E54+E58</f>
        <v>2694600</v>
      </c>
      <c r="F53" s="26">
        <f>F54+F58+F57</f>
        <v>1151800</v>
      </c>
      <c r="G53" s="20">
        <f>H53+I53</f>
        <v>1258306.3499999999</v>
      </c>
      <c r="H53" s="26">
        <f>H54+H58+H61</f>
        <v>995301.94</v>
      </c>
      <c r="I53" s="26">
        <f>I54+I58+I57</f>
        <v>263004.40999999997</v>
      </c>
      <c r="J53" s="20">
        <f t="shared" si="6"/>
        <v>32.713871412229608</v>
      </c>
      <c r="K53" s="20">
        <f t="shared" si="7"/>
        <v>36.936908632078968</v>
      </c>
      <c r="L53" s="20">
        <f t="shared" si="8"/>
        <v>22.834208195867337</v>
      </c>
      <c r="M53" s="7"/>
    </row>
    <row r="54" spans="1:13" ht="109.2" x14ac:dyDescent="0.3">
      <c r="A54" s="114" t="s">
        <v>79</v>
      </c>
      <c r="B54" s="24" t="s">
        <v>19</v>
      </c>
      <c r="C54" s="25" t="s">
        <v>80</v>
      </c>
      <c r="D54" s="26">
        <f t="shared" si="1"/>
        <v>1113900</v>
      </c>
      <c r="E54" s="26">
        <f t="shared" ref="E54:F54" si="10">SUM(E55:E56)</f>
        <v>772900</v>
      </c>
      <c r="F54" s="26">
        <f t="shared" si="10"/>
        <v>341000</v>
      </c>
      <c r="G54" s="20">
        <f t="shared" ref="G54:G60" si="11">H54+I54</f>
        <v>355684.02</v>
      </c>
      <c r="H54" s="26">
        <f>SUM(H55:H56)</f>
        <v>268489.07</v>
      </c>
      <c r="I54" s="26">
        <f>I56</f>
        <v>87194.95</v>
      </c>
      <c r="J54" s="20">
        <f t="shared" si="6"/>
        <v>31.931413950983035</v>
      </c>
      <c r="K54" s="20">
        <f t="shared" si="7"/>
        <v>34.737879415189546</v>
      </c>
      <c r="L54" s="20">
        <f t="shared" si="8"/>
        <v>25.570366568914952</v>
      </c>
      <c r="M54" s="7"/>
    </row>
    <row r="55" spans="1:13" ht="140.4" x14ac:dyDescent="0.3">
      <c r="A55" s="114" t="s">
        <v>81</v>
      </c>
      <c r="B55" s="24" t="s">
        <v>19</v>
      </c>
      <c r="C55" s="25" t="s">
        <v>82</v>
      </c>
      <c r="D55" s="26">
        <f t="shared" si="1"/>
        <v>616900</v>
      </c>
      <c r="E55" s="26">
        <v>616900</v>
      </c>
      <c r="F55" s="26"/>
      <c r="G55" s="20">
        <f t="shared" si="11"/>
        <v>181294.11</v>
      </c>
      <c r="H55" s="26">
        <v>181294.11</v>
      </c>
      <c r="I55" s="26"/>
      <c r="J55" s="20">
        <f t="shared" si="6"/>
        <v>29.387925109418056</v>
      </c>
      <c r="K55" s="20">
        <f t="shared" si="7"/>
        <v>29.387925109418056</v>
      </c>
      <c r="L55" s="20" t="e">
        <f t="shared" si="8"/>
        <v>#DIV/0!</v>
      </c>
      <c r="M55" s="7"/>
    </row>
    <row r="56" spans="1:13" ht="124.8" x14ac:dyDescent="0.3">
      <c r="A56" s="114" t="s">
        <v>83</v>
      </c>
      <c r="B56" s="24" t="s">
        <v>19</v>
      </c>
      <c r="C56" s="25" t="s">
        <v>84</v>
      </c>
      <c r="D56" s="26">
        <f t="shared" si="1"/>
        <v>497000</v>
      </c>
      <c r="E56" s="26">
        <v>156000</v>
      </c>
      <c r="F56" s="26">
        <v>341000</v>
      </c>
      <c r="G56" s="20">
        <f t="shared" si="11"/>
        <v>174389.91</v>
      </c>
      <c r="H56" s="26">
        <v>87194.96</v>
      </c>
      <c r="I56" s="26">
        <v>87194.95</v>
      </c>
      <c r="J56" s="20">
        <f t="shared" si="6"/>
        <v>35.088513078470825</v>
      </c>
      <c r="K56" s="20">
        <f t="shared" si="7"/>
        <v>55.89420512820513</v>
      </c>
      <c r="L56" s="20">
        <f t="shared" si="8"/>
        <v>25.570366568914952</v>
      </c>
      <c r="M56" s="7"/>
    </row>
    <row r="57" spans="1:13" ht="93.75" customHeight="1" x14ac:dyDescent="0.3">
      <c r="A57" s="116" t="s">
        <v>481</v>
      </c>
      <c r="B57" s="24" t="s">
        <v>19</v>
      </c>
      <c r="C57" s="25" t="s">
        <v>448</v>
      </c>
      <c r="D57" s="26">
        <f>E57+F57</f>
        <v>0</v>
      </c>
      <c r="E57" s="26"/>
      <c r="F57" s="26"/>
      <c r="G57" s="20">
        <f>I57</f>
        <v>21287</v>
      </c>
      <c r="H57" s="26"/>
      <c r="I57" s="26">
        <v>21287</v>
      </c>
      <c r="J57" s="26" t="e">
        <f t="shared" si="6"/>
        <v>#DIV/0!</v>
      </c>
      <c r="K57" s="20"/>
      <c r="L57" s="20"/>
      <c r="M57" s="7"/>
    </row>
    <row r="58" spans="1:13" ht="124.8" x14ac:dyDescent="0.3">
      <c r="A58" s="114" t="s">
        <v>85</v>
      </c>
      <c r="B58" s="24" t="s">
        <v>19</v>
      </c>
      <c r="C58" s="25" t="s">
        <v>86</v>
      </c>
      <c r="D58" s="26">
        <f t="shared" si="1"/>
        <v>2732500</v>
      </c>
      <c r="E58" s="26">
        <f>E59+E60</f>
        <v>1921700</v>
      </c>
      <c r="F58" s="26">
        <f>F59+F60</f>
        <v>810800</v>
      </c>
      <c r="G58" s="20">
        <f t="shared" si="11"/>
        <v>881326.32</v>
      </c>
      <c r="H58" s="26">
        <f t="shared" ref="H58" si="12">SUM(H59:H60)</f>
        <v>726803.86</v>
      </c>
      <c r="I58" s="26">
        <f>I60</f>
        <v>154522.46</v>
      </c>
      <c r="J58" s="26">
        <f>J59+J60</f>
        <v>56.878904644072463</v>
      </c>
      <c r="K58" s="20">
        <f t="shared" si="7"/>
        <v>37.820880470416817</v>
      </c>
      <c r="L58" s="20">
        <f t="shared" si="8"/>
        <v>19.058024173655646</v>
      </c>
      <c r="M58" s="7"/>
    </row>
    <row r="59" spans="1:13" ht="109.2" x14ac:dyDescent="0.3">
      <c r="A59" s="114" t="s">
        <v>87</v>
      </c>
      <c r="B59" s="24" t="s">
        <v>19</v>
      </c>
      <c r="C59" s="25" t="s">
        <v>88</v>
      </c>
      <c r="D59" s="26">
        <f t="shared" si="1"/>
        <v>1921700</v>
      </c>
      <c r="E59" s="26">
        <v>1921700</v>
      </c>
      <c r="F59" s="26"/>
      <c r="G59" s="20">
        <f t="shared" si="11"/>
        <v>726803.86</v>
      </c>
      <c r="H59" s="26">
        <v>726803.86</v>
      </c>
      <c r="I59" s="26"/>
      <c r="J59" s="20">
        <f t="shared" si="6"/>
        <v>37.820880470416817</v>
      </c>
      <c r="K59" s="20">
        <f t="shared" si="7"/>
        <v>37.820880470416817</v>
      </c>
      <c r="L59" s="20" t="e">
        <f t="shared" si="8"/>
        <v>#DIV/0!</v>
      </c>
      <c r="M59" s="7"/>
    </row>
    <row r="60" spans="1:13" ht="93.6" x14ac:dyDescent="0.3">
      <c r="A60" s="114" t="s">
        <v>89</v>
      </c>
      <c r="B60" s="24" t="s">
        <v>19</v>
      </c>
      <c r="C60" s="25" t="s">
        <v>432</v>
      </c>
      <c r="D60" s="26">
        <f t="shared" si="1"/>
        <v>810800</v>
      </c>
      <c r="E60" s="26"/>
      <c r="F60" s="26">
        <v>810800</v>
      </c>
      <c r="G60" s="20">
        <f t="shared" si="11"/>
        <v>154522.46</v>
      </c>
      <c r="H60" s="26"/>
      <c r="I60" s="26">
        <v>154522.46</v>
      </c>
      <c r="J60" s="20">
        <f t="shared" si="6"/>
        <v>19.058024173655646</v>
      </c>
      <c r="K60" s="20" t="e">
        <f t="shared" si="7"/>
        <v>#DIV/0!</v>
      </c>
      <c r="L60" s="20">
        <f t="shared" si="8"/>
        <v>19.058024173655646</v>
      </c>
      <c r="M60" s="7"/>
    </row>
    <row r="61" spans="1:13" ht="313.5" customHeight="1" x14ac:dyDescent="0.3">
      <c r="A61" s="114" t="s">
        <v>439</v>
      </c>
      <c r="B61" s="24" t="s">
        <v>19</v>
      </c>
      <c r="C61" s="25" t="s">
        <v>486</v>
      </c>
      <c r="D61" s="26">
        <f>E61+F61</f>
        <v>0</v>
      </c>
      <c r="E61" s="26"/>
      <c r="F61" s="26"/>
      <c r="G61" s="20">
        <f>H61+I61</f>
        <v>9.01</v>
      </c>
      <c r="H61" s="26">
        <v>9.01</v>
      </c>
      <c r="I61" s="26"/>
      <c r="J61" s="20" t="e">
        <f t="shared" si="6"/>
        <v>#DIV/0!</v>
      </c>
      <c r="K61" s="20"/>
      <c r="L61" s="20"/>
      <c r="M61" s="7"/>
    </row>
    <row r="62" spans="1:13" ht="31.2" x14ac:dyDescent="0.3">
      <c r="A62" s="115" t="s">
        <v>90</v>
      </c>
      <c r="B62" s="47" t="s">
        <v>19</v>
      </c>
      <c r="C62" s="48" t="s">
        <v>91</v>
      </c>
      <c r="D62" s="49">
        <f t="shared" si="1"/>
        <v>170000</v>
      </c>
      <c r="E62" s="49">
        <f>E63</f>
        <v>170000</v>
      </c>
      <c r="F62" s="49">
        <f>F63</f>
        <v>0</v>
      </c>
      <c r="G62" s="53">
        <f t="shared" si="2"/>
        <v>113337.84999999999</v>
      </c>
      <c r="H62" s="49">
        <f>H63</f>
        <v>113337.84999999999</v>
      </c>
      <c r="I62" s="49">
        <f>I63</f>
        <v>0</v>
      </c>
      <c r="J62" s="53">
        <f t="shared" si="6"/>
        <v>66.669323529411756</v>
      </c>
      <c r="K62" s="53">
        <f t="shared" si="7"/>
        <v>66.669323529411756</v>
      </c>
      <c r="L62" s="53" t="e">
        <f t="shared" si="8"/>
        <v>#DIV/0!</v>
      </c>
      <c r="M62" s="7"/>
    </row>
    <row r="63" spans="1:13" ht="31.2" x14ac:dyDescent="0.3">
      <c r="A63" s="114" t="s">
        <v>92</v>
      </c>
      <c r="B63" s="24" t="s">
        <v>19</v>
      </c>
      <c r="C63" s="25" t="s">
        <v>93</v>
      </c>
      <c r="D63" s="26">
        <f t="shared" si="1"/>
        <v>170000</v>
      </c>
      <c r="E63" s="26">
        <f>SUM(E64:E67)</f>
        <v>170000</v>
      </c>
      <c r="F63" s="26">
        <f>SUM(F64:F67)</f>
        <v>0</v>
      </c>
      <c r="G63" s="20">
        <f t="shared" si="2"/>
        <v>113337.84999999999</v>
      </c>
      <c r="H63" s="26">
        <f>SUM(H64:H67)</f>
        <v>113337.84999999999</v>
      </c>
      <c r="I63" s="26">
        <f>SUM(I64:I67)</f>
        <v>0</v>
      </c>
      <c r="J63" s="20">
        <f t="shared" si="6"/>
        <v>66.669323529411756</v>
      </c>
      <c r="K63" s="20">
        <f t="shared" si="7"/>
        <v>66.669323529411756</v>
      </c>
      <c r="L63" s="20" t="e">
        <f t="shared" si="8"/>
        <v>#DIV/0!</v>
      </c>
      <c r="M63" s="7"/>
    </row>
    <row r="64" spans="1:13" ht="46.8" x14ac:dyDescent="0.3">
      <c r="A64" s="114" t="s">
        <v>94</v>
      </c>
      <c r="B64" s="24" t="s">
        <v>19</v>
      </c>
      <c r="C64" s="25" t="s">
        <v>95</v>
      </c>
      <c r="D64" s="26">
        <f t="shared" si="1"/>
        <v>120000</v>
      </c>
      <c r="E64" s="26">
        <v>120000</v>
      </c>
      <c r="F64" s="26"/>
      <c r="G64" s="20">
        <f t="shared" si="2"/>
        <v>75199.509999999995</v>
      </c>
      <c r="H64" s="26">
        <v>75199.509999999995</v>
      </c>
      <c r="I64" s="26"/>
      <c r="J64" s="20">
        <f t="shared" si="6"/>
        <v>62.666258333333325</v>
      </c>
      <c r="K64" s="20">
        <f t="shared" si="7"/>
        <v>62.666258333333325</v>
      </c>
      <c r="L64" s="20" t="e">
        <f t="shared" si="8"/>
        <v>#DIV/0!</v>
      </c>
      <c r="M64" s="7"/>
    </row>
    <row r="65" spans="1:13" ht="46.8" x14ac:dyDescent="0.3">
      <c r="A65" s="114" t="s">
        <v>96</v>
      </c>
      <c r="B65" s="24" t="s">
        <v>19</v>
      </c>
      <c r="C65" s="25" t="s">
        <v>445</v>
      </c>
      <c r="D65" s="26">
        <f t="shared" si="1"/>
        <v>500</v>
      </c>
      <c r="E65" s="26">
        <v>500</v>
      </c>
      <c r="F65" s="26"/>
      <c r="G65" s="49">
        <f>H65</f>
        <v>114</v>
      </c>
      <c r="H65" s="26">
        <v>114</v>
      </c>
      <c r="I65" s="26"/>
      <c r="J65" s="20">
        <f t="shared" si="6"/>
        <v>22.8</v>
      </c>
      <c r="K65" s="20">
        <f t="shared" si="7"/>
        <v>22.8</v>
      </c>
      <c r="L65" s="20" t="e">
        <f t="shared" si="8"/>
        <v>#DIV/0!</v>
      </c>
      <c r="M65" s="7"/>
    </row>
    <row r="66" spans="1:13" ht="31.2" x14ac:dyDescent="0.3">
      <c r="A66" s="114" t="s">
        <v>97</v>
      </c>
      <c r="B66" s="24" t="s">
        <v>19</v>
      </c>
      <c r="C66" s="25" t="s">
        <v>98</v>
      </c>
      <c r="D66" s="26">
        <f t="shared" si="1"/>
        <v>1000</v>
      </c>
      <c r="E66" s="26">
        <v>1000</v>
      </c>
      <c r="F66" s="26"/>
      <c r="G66" s="20">
        <f t="shared" si="2"/>
        <v>600.17999999999995</v>
      </c>
      <c r="H66" s="26">
        <v>600.17999999999995</v>
      </c>
      <c r="I66" s="26"/>
      <c r="J66" s="20">
        <f t="shared" si="6"/>
        <v>60.017999999999994</v>
      </c>
      <c r="K66" s="20">
        <f t="shared" si="7"/>
        <v>60.017999999999994</v>
      </c>
      <c r="L66" s="20" t="e">
        <f t="shared" si="8"/>
        <v>#DIV/0!</v>
      </c>
      <c r="M66" s="7"/>
    </row>
    <row r="67" spans="1:13" ht="31.2" x14ac:dyDescent="0.3">
      <c r="A67" s="114" t="s">
        <v>99</v>
      </c>
      <c r="B67" s="24" t="s">
        <v>19</v>
      </c>
      <c r="C67" s="25" t="s">
        <v>449</v>
      </c>
      <c r="D67" s="26">
        <f t="shared" si="1"/>
        <v>48500</v>
      </c>
      <c r="E67" s="26">
        <v>48500</v>
      </c>
      <c r="F67" s="26"/>
      <c r="G67" s="20">
        <f t="shared" si="2"/>
        <v>37424.160000000003</v>
      </c>
      <c r="H67" s="26">
        <v>37424.160000000003</v>
      </c>
      <c r="I67" s="26"/>
      <c r="J67" s="20">
        <f t="shared" si="6"/>
        <v>77.163216494845372</v>
      </c>
      <c r="K67" s="20">
        <f t="shared" si="7"/>
        <v>77.163216494845372</v>
      </c>
      <c r="L67" s="20" t="e">
        <f t="shared" si="8"/>
        <v>#DIV/0!</v>
      </c>
      <c r="M67" s="7"/>
    </row>
    <row r="68" spans="1:13" ht="62.4" x14ac:dyDescent="0.3">
      <c r="A68" s="115" t="s">
        <v>100</v>
      </c>
      <c r="B68" s="47" t="s">
        <v>19</v>
      </c>
      <c r="C68" s="48" t="s">
        <v>101</v>
      </c>
      <c r="D68" s="49">
        <f t="shared" si="1"/>
        <v>10943776.719999999</v>
      </c>
      <c r="E68" s="49">
        <f>E69+E73+E72</f>
        <v>10943776.719999999</v>
      </c>
      <c r="F68" s="49">
        <f>F74</f>
        <v>0</v>
      </c>
      <c r="G68" s="53">
        <f t="shared" si="2"/>
        <v>8132769.2499999991</v>
      </c>
      <c r="H68" s="49">
        <f>H69+H73+H72</f>
        <v>8132760.2299999995</v>
      </c>
      <c r="I68" s="49">
        <f>I74</f>
        <v>9.02</v>
      </c>
      <c r="J68" s="53">
        <f t="shared" si="6"/>
        <v>74.314100680957608</v>
      </c>
      <c r="K68" s="53">
        <f t="shared" si="7"/>
        <v>74.314018259685398</v>
      </c>
      <c r="L68" s="53" t="e">
        <f t="shared" si="8"/>
        <v>#DIV/0!</v>
      </c>
      <c r="M68" s="7"/>
    </row>
    <row r="69" spans="1:13" ht="31.2" x14ac:dyDescent="0.3">
      <c r="A69" s="114" t="s">
        <v>102</v>
      </c>
      <c r="B69" s="24" t="s">
        <v>19</v>
      </c>
      <c r="C69" s="25" t="s">
        <v>103</v>
      </c>
      <c r="D69" s="26">
        <f t="shared" si="1"/>
        <v>6650000</v>
      </c>
      <c r="E69" s="26">
        <f t="shared" ref="E69:H70" si="13">E70</f>
        <v>6650000</v>
      </c>
      <c r="F69" s="26"/>
      <c r="G69" s="20">
        <f t="shared" si="2"/>
        <v>3839594.15</v>
      </c>
      <c r="H69" s="26">
        <f t="shared" si="13"/>
        <v>3839594.15</v>
      </c>
      <c r="I69" s="26"/>
      <c r="J69" s="20">
        <f t="shared" si="6"/>
        <v>57.738257894736847</v>
      </c>
      <c r="K69" s="20">
        <f t="shared" si="7"/>
        <v>57.738257894736847</v>
      </c>
      <c r="L69" s="20" t="e">
        <f t="shared" si="8"/>
        <v>#DIV/0!</v>
      </c>
      <c r="M69" s="7"/>
    </row>
    <row r="70" spans="1:13" ht="31.2" x14ac:dyDescent="0.3">
      <c r="A70" s="114" t="s">
        <v>104</v>
      </c>
      <c r="B70" s="24" t="s">
        <v>19</v>
      </c>
      <c r="C70" s="25" t="s">
        <v>105</v>
      </c>
      <c r="D70" s="26">
        <f t="shared" si="1"/>
        <v>6650000</v>
      </c>
      <c r="E70" s="26">
        <f t="shared" si="13"/>
        <v>6650000</v>
      </c>
      <c r="F70" s="26"/>
      <c r="G70" s="20">
        <f t="shared" si="2"/>
        <v>3839594.15</v>
      </c>
      <c r="H70" s="26">
        <f t="shared" si="13"/>
        <v>3839594.15</v>
      </c>
      <c r="I70" s="26"/>
      <c r="J70" s="20">
        <f t="shared" si="6"/>
        <v>57.738257894736847</v>
      </c>
      <c r="K70" s="20">
        <f t="shared" si="7"/>
        <v>57.738257894736847</v>
      </c>
      <c r="L70" s="20" t="e">
        <f t="shared" si="8"/>
        <v>#DIV/0!</v>
      </c>
      <c r="M70" s="7"/>
    </row>
    <row r="71" spans="1:13" ht="46.8" x14ac:dyDescent="0.3">
      <c r="A71" s="114" t="s">
        <v>106</v>
      </c>
      <c r="B71" s="24" t="s">
        <v>19</v>
      </c>
      <c r="C71" s="25" t="s">
        <v>107</v>
      </c>
      <c r="D71" s="26">
        <f t="shared" si="1"/>
        <v>6650000</v>
      </c>
      <c r="E71" s="26">
        <v>6650000</v>
      </c>
      <c r="F71" s="26"/>
      <c r="G71" s="20">
        <f t="shared" si="2"/>
        <v>3839594.15</v>
      </c>
      <c r="H71" s="26">
        <v>3839594.15</v>
      </c>
      <c r="I71" s="26"/>
      <c r="J71" s="20">
        <f t="shared" si="6"/>
        <v>57.738257894736847</v>
      </c>
      <c r="K71" s="20">
        <f t="shared" si="7"/>
        <v>57.738257894736847</v>
      </c>
      <c r="L71" s="20" t="e">
        <f t="shared" si="8"/>
        <v>#DIV/0!</v>
      </c>
      <c r="M71" s="7"/>
    </row>
    <row r="72" spans="1:13" ht="93.6" x14ac:dyDescent="0.3">
      <c r="A72" s="114" t="s">
        <v>462</v>
      </c>
      <c r="B72" s="24" t="s">
        <v>19</v>
      </c>
      <c r="C72" s="25" t="s">
        <v>460</v>
      </c>
      <c r="D72" s="26">
        <f>E72+F72</f>
        <v>1000</v>
      </c>
      <c r="E72" s="26">
        <v>1000</v>
      </c>
      <c r="F72" s="26"/>
      <c r="G72" s="20">
        <f>H72+I72</f>
        <v>353.36</v>
      </c>
      <c r="H72" s="26">
        <v>353.36</v>
      </c>
      <c r="I72" s="26"/>
      <c r="J72" s="20">
        <f t="shared" si="6"/>
        <v>35.335999999999999</v>
      </c>
      <c r="K72" s="20"/>
      <c r="L72" s="20"/>
      <c r="M72" s="7"/>
    </row>
    <row r="73" spans="1:13" ht="31.2" x14ac:dyDescent="0.3">
      <c r="A73" s="114" t="s">
        <v>459</v>
      </c>
      <c r="B73" s="24" t="s">
        <v>19</v>
      </c>
      <c r="C73" s="25" t="s">
        <v>390</v>
      </c>
      <c r="D73" s="26">
        <f>E73</f>
        <v>4292776.72</v>
      </c>
      <c r="E73" s="26">
        <v>4292776.72</v>
      </c>
      <c r="F73" s="26"/>
      <c r="G73" s="20">
        <f>H73</f>
        <v>4292812.72</v>
      </c>
      <c r="H73" s="26">
        <v>4292812.72</v>
      </c>
      <c r="I73" s="26"/>
      <c r="J73" s="20">
        <f t="shared" si="6"/>
        <v>100.00083861804021</v>
      </c>
      <c r="K73" s="20"/>
      <c r="L73" s="20"/>
      <c r="M73" s="7"/>
    </row>
    <row r="74" spans="1:13" ht="31.2" x14ac:dyDescent="0.3">
      <c r="A74" s="114" t="s">
        <v>469</v>
      </c>
      <c r="B74" s="24" t="s">
        <v>19</v>
      </c>
      <c r="C74" s="25" t="s">
        <v>470</v>
      </c>
      <c r="D74" s="26"/>
      <c r="E74" s="26"/>
      <c r="F74" s="26"/>
      <c r="G74" s="20"/>
      <c r="H74" s="26"/>
      <c r="I74" s="26">
        <v>9.02</v>
      </c>
      <c r="J74" s="20"/>
      <c r="K74" s="20"/>
      <c r="L74" s="20"/>
      <c r="M74" s="7"/>
    </row>
    <row r="75" spans="1:13" ht="46.8" x14ac:dyDescent="0.3">
      <c r="A75" s="115" t="s">
        <v>108</v>
      </c>
      <c r="B75" s="47" t="s">
        <v>19</v>
      </c>
      <c r="C75" s="48" t="s">
        <v>109</v>
      </c>
      <c r="D75" s="49">
        <f t="shared" si="1"/>
        <v>127400</v>
      </c>
      <c r="E75" s="49">
        <f>E76+E79</f>
        <v>127400</v>
      </c>
      <c r="F75" s="49">
        <f>F79</f>
        <v>0</v>
      </c>
      <c r="G75" s="53">
        <f t="shared" si="2"/>
        <v>76130.42</v>
      </c>
      <c r="H75" s="49">
        <f>H76+H79</f>
        <v>27421.71</v>
      </c>
      <c r="I75" s="49">
        <f>I76+I79</f>
        <v>48708.71</v>
      </c>
      <c r="J75" s="53">
        <f t="shared" si="6"/>
        <v>59.757001569858716</v>
      </c>
      <c r="K75" s="53">
        <f t="shared" si="7"/>
        <v>21.524105180533752</v>
      </c>
      <c r="L75" s="53" t="e">
        <f t="shared" si="8"/>
        <v>#DIV/0!</v>
      </c>
      <c r="M75" s="7"/>
    </row>
    <row r="76" spans="1:13" ht="124.8" x14ac:dyDescent="0.3">
      <c r="A76" s="114" t="s">
        <v>110</v>
      </c>
      <c r="B76" s="24" t="s">
        <v>19</v>
      </c>
      <c r="C76" s="25" t="s">
        <v>111</v>
      </c>
      <c r="D76" s="26">
        <f t="shared" si="1"/>
        <v>100000</v>
      </c>
      <c r="E76" s="26">
        <f t="shared" ref="E76:E77" si="14">E77</f>
        <v>100000</v>
      </c>
      <c r="F76" s="26"/>
      <c r="G76" s="20">
        <f t="shared" si="2"/>
        <v>21287</v>
      </c>
      <c r="H76" s="26">
        <f t="shared" ref="H76:I77" si="15">H77</f>
        <v>0</v>
      </c>
      <c r="I76" s="26">
        <f t="shared" si="15"/>
        <v>21287</v>
      </c>
      <c r="J76" s="20">
        <f t="shared" si="6"/>
        <v>21.286999999999999</v>
      </c>
      <c r="K76" s="20">
        <f t="shared" si="7"/>
        <v>0</v>
      </c>
      <c r="L76" s="20" t="e">
        <f t="shared" si="8"/>
        <v>#DIV/0!</v>
      </c>
      <c r="M76" s="7"/>
    </row>
    <row r="77" spans="1:13" ht="156" x14ac:dyDescent="0.3">
      <c r="A77" s="114" t="s">
        <v>112</v>
      </c>
      <c r="B77" s="24" t="s">
        <v>19</v>
      </c>
      <c r="C77" s="25" t="s">
        <v>113</v>
      </c>
      <c r="D77" s="26">
        <f t="shared" si="1"/>
        <v>100000</v>
      </c>
      <c r="E77" s="26">
        <f t="shared" si="14"/>
        <v>100000</v>
      </c>
      <c r="F77" s="26"/>
      <c r="G77" s="20">
        <f t="shared" si="2"/>
        <v>21287</v>
      </c>
      <c r="H77" s="26">
        <f t="shared" si="15"/>
        <v>0</v>
      </c>
      <c r="I77" s="26">
        <v>21287</v>
      </c>
      <c r="J77" s="20">
        <f t="shared" si="6"/>
        <v>21.286999999999999</v>
      </c>
      <c r="K77" s="20">
        <f t="shared" si="7"/>
        <v>0</v>
      </c>
      <c r="L77" s="20" t="e">
        <f t="shared" si="8"/>
        <v>#DIV/0!</v>
      </c>
      <c r="M77" s="7"/>
    </row>
    <row r="78" spans="1:13" ht="156" x14ac:dyDescent="0.3">
      <c r="A78" s="114" t="s">
        <v>114</v>
      </c>
      <c r="B78" s="24" t="s">
        <v>19</v>
      </c>
      <c r="C78" s="25" t="s">
        <v>115</v>
      </c>
      <c r="D78" s="26">
        <f t="shared" si="1"/>
        <v>100000</v>
      </c>
      <c r="E78" s="26">
        <v>100000</v>
      </c>
      <c r="F78" s="26"/>
      <c r="G78" s="20">
        <f t="shared" si="2"/>
        <v>27287</v>
      </c>
      <c r="H78" s="26"/>
      <c r="I78" s="26">
        <v>27287</v>
      </c>
      <c r="J78" s="20">
        <f t="shared" si="6"/>
        <v>27.286999999999999</v>
      </c>
      <c r="K78" s="20">
        <f t="shared" si="7"/>
        <v>0</v>
      </c>
      <c r="L78" s="20" t="e">
        <f t="shared" si="8"/>
        <v>#DIV/0!</v>
      </c>
      <c r="M78" s="7"/>
    </row>
    <row r="79" spans="1:13" ht="126" customHeight="1" x14ac:dyDescent="0.3">
      <c r="A79" s="114" t="s">
        <v>481</v>
      </c>
      <c r="B79" s="24" t="s">
        <v>19</v>
      </c>
      <c r="C79" s="25" t="s">
        <v>471</v>
      </c>
      <c r="D79" s="26">
        <f>E79+F79</f>
        <v>27400</v>
      </c>
      <c r="E79" s="26">
        <v>27400</v>
      </c>
      <c r="F79" s="26"/>
      <c r="G79" s="20">
        <f>H79+I79</f>
        <v>54843.42</v>
      </c>
      <c r="H79" s="26">
        <v>27421.71</v>
      </c>
      <c r="I79" s="26">
        <v>27421.71</v>
      </c>
      <c r="J79" s="20">
        <f t="shared" si="6"/>
        <v>200.15846715328465</v>
      </c>
      <c r="K79" s="20"/>
      <c r="L79" s="20"/>
      <c r="M79" s="7"/>
    </row>
    <row r="80" spans="1:13" ht="31.2" x14ac:dyDescent="0.3">
      <c r="A80" s="115" t="s">
        <v>116</v>
      </c>
      <c r="B80" s="63" t="s">
        <v>19</v>
      </c>
      <c r="C80" s="64" t="s">
        <v>117</v>
      </c>
      <c r="D80" s="49">
        <f t="shared" si="1"/>
        <v>180000</v>
      </c>
      <c r="E80" s="49">
        <f>E81+E96+E98+E101</f>
        <v>160000</v>
      </c>
      <c r="F80" s="49">
        <f>F81+F96+F98+F101</f>
        <v>20000</v>
      </c>
      <c r="G80" s="53">
        <f t="shared" si="2"/>
        <v>79773.69</v>
      </c>
      <c r="H80" s="49">
        <f>H81+H96+H98+H101+H93+H109</f>
        <v>64730.19</v>
      </c>
      <c r="I80" s="49">
        <f>I109+I101</f>
        <v>15043.5</v>
      </c>
      <c r="J80" s="53">
        <f t="shared" si="6"/>
        <v>44.318716666666667</v>
      </c>
      <c r="K80" s="53">
        <f t="shared" si="7"/>
        <v>40.456368749999996</v>
      </c>
      <c r="L80" s="53">
        <f t="shared" si="8"/>
        <v>75.217500000000001</v>
      </c>
      <c r="M80" s="7"/>
    </row>
    <row r="81" spans="1:13" ht="62.4" x14ac:dyDescent="0.3">
      <c r="A81" s="117" t="s">
        <v>348</v>
      </c>
      <c r="B81" s="65" t="s">
        <v>19</v>
      </c>
      <c r="C81" s="66" t="s">
        <v>349</v>
      </c>
      <c r="D81" s="62">
        <f>E81+F81</f>
        <v>52000</v>
      </c>
      <c r="E81" s="26">
        <f>E85+E87+E89+E91+E95+E94+E82+E84+E83+E93</f>
        <v>52000</v>
      </c>
      <c r="F81" s="26">
        <f>F85+F87+F89+F91</f>
        <v>0</v>
      </c>
      <c r="G81" s="20">
        <f>H81+I81</f>
        <v>26503.63</v>
      </c>
      <c r="H81" s="26">
        <f>H85+H87+H89+H91+H82+H95+H94+H84+H83</f>
        <v>26503.63</v>
      </c>
      <c r="I81" s="26">
        <f>I85+I87+I89+I91+I83</f>
        <v>0</v>
      </c>
      <c r="J81" s="20">
        <f t="shared" si="6"/>
        <v>50.968519230769239</v>
      </c>
      <c r="K81" s="20">
        <f t="shared" si="7"/>
        <v>50.968519230769239</v>
      </c>
      <c r="L81" s="20" t="e">
        <f t="shared" si="8"/>
        <v>#DIV/0!</v>
      </c>
      <c r="M81" s="7"/>
    </row>
    <row r="82" spans="1:13" ht="142.5" customHeight="1" x14ac:dyDescent="0.3">
      <c r="A82" s="117" t="s">
        <v>395</v>
      </c>
      <c r="B82" s="65" t="s">
        <v>19</v>
      </c>
      <c r="C82" s="66" t="s">
        <v>392</v>
      </c>
      <c r="D82" s="62">
        <f>E82+F82</f>
        <v>9000</v>
      </c>
      <c r="E82" s="26">
        <v>9000</v>
      </c>
      <c r="F82" s="26"/>
      <c r="G82" s="20">
        <f>H82+I82</f>
        <v>4502.5</v>
      </c>
      <c r="H82" s="26">
        <v>4502.5</v>
      </c>
      <c r="I82" s="26"/>
      <c r="J82" s="20">
        <f t="shared" si="6"/>
        <v>50.027777777777786</v>
      </c>
      <c r="K82" s="20"/>
      <c r="L82" s="20"/>
      <c r="M82" s="7"/>
    </row>
    <row r="83" spans="1:13" ht="123" customHeight="1" x14ac:dyDescent="0.3">
      <c r="A83" s="118" t="s">
        <v>451</v>
      </c>
      <c r="B83" s="65" t="s">
        <v>19</v>
      </c>
      <c r="C83" s="66" t="s">
        <v>450</v>
      </c>
      <c r="D83" s="62">
        <f>E83+F83</f>
        <v>0</v>
      </c>
      <c r="E83" s="26"/>
      <c r="F83" s="26"/>
      <c r="G83" s="20">
        <f>H83+I83</f>
        <v>0</v>
      </c>
      <c r="H83" s="26"/>
      <c r="I83" s="26"/>
      <c r="J83" s="20" t="e">
        <f t="shared" si="6"/>
        <v>#DIV/0!</v>
      </c>
      <c r="K83" s="20"/>
      <c r="L83" s="20"/>
      <c r="M83" s="7"/>
    </row>
    <row r="84" spans="1:13" ht="150" customHeight="1" x14ac:dyDescent="0.3">
      <c r="A84" s="117" t="s">
        <v>440</v>
      </c>
      <c r="B84" s="65" t="s">
        <v>19</v>
      </c>
      <c r="C84" s="66" t="s">
        <v>437</v>
      </c>
      <c r="D84" s="62">
        <f>E84</f>
        <v>0</v>
      </c>
      <c r="E84" s="26"/>
      <c r="F84" s="26"/>
      <c r="G84" s="20">
        <f>H84</f>
        <v>150</v>
      </c>
      <c r="H84" s="26">
        <v>150</v>
      </c>
      <c r="I84" s="26"/>
      <c r="J84" s="20" t="e">
        <f t="shared" si="6"/>
        <v>#DIV/0!</v>
      </c>
      <c r="K84" s="20"/>
      <c r="L84" s="20"/>
      <c r="M84" s="7"/>
    </row>
    <row r="85" spans="1:13" ht="109.2" x14ac:dyDescent="0.3">
      <c r="A85" s="117" t="s">
        <v>350</v>
      </c>
      <c r="B85" s="65" t="s">
        <v>19</v>
      </c>
      <c r="C85" s="66" t="s">
        <v>351</v>
      </c>
      <c r="D85" s="62">
        <f t="shared" ref="D85:D108" si="16">E85+F85</f>
        <v>0</v>
      </c>
      <c r="E85" s="26"/>
      <c r="F85" s="26">
        <f>F86</f>
        <v>0</v>
      </c>
      <c r="G85" s="20">
        <f t="shared" ref="G85:G100" si="17">H85+I85</f>
        <v>0</v>
      </c>
      <c r="H85" s="26"/>
      <c r="I85" s="26">
        <f>I86</f>
        <v>0</v>
      </c>
      <c r="J85" s="20" t="e">
        <f t="shared" si="6"/>
        <v>#DIV/0!</v>
      </c>
      <c r="K85" s="20" t="e">
        <f t="shared" si="7"/>
        <v>#DIV/0!</v>
      </c>
      <c r="L85" s="53" t="e">
        <f t="shared" si="8"/>
        <v>#DIV/0!</v>
      </c>
      <c r="M85" s="7"/>
    </row>
    <row r="86" spans="1:13" ht="145.5" customHeight="1" x14ac:dyDescent="0.3">
      <c r="A86" s="117" t="s">
        <v>352</v>
      </c>
      <c r="B86" s="65" t="s">
        <v>19</v>
      </c>
      <c r="C86" s="66" t="s">
        <v>353</v>
      </c>
      <c r="D86" s="62">
        <f t="shared" si="16"/>
        <v>0</v>
      </c>
      <c r="E86" s="26"/>
      <c r="F86" s="26"/>
      <c r="G86" s="20">
        <f t="shared" si="17"/>
        <v>0</v>
      </c>
      <c r="H86" s="26"/>
      <c r="I86" s="49"/>
      <c r="J86" s="20" t="e">
        <f t="shared" si="6"/>
        <v>#DIV/0!</v>
      </c>
      <c r="K86" s="20" t="e">
        <f t="shared" si="7"/>
        <v>#DIV/0!</v>
      </c>
      <c r="L86" s="53" t="e">
        <f t="shared" si="8"/>
        <v>#DIV/0!</v>
      </c>
      <c r="M86" s="7"/>
    </row>
    <row r="87" spans="1:13" ht="93.6" x14ac:dyDescent="0.3">
      <c r="A87" s="117" t="s">
        <v>354</v>
      </c>
      <c r="B87" s="65" t="s">
        <v>19</v>
      </c>
      <c r="C87" s="66" t="s">
        <v>355</v>
      </c>
      <c r="D87" s="62">
        <f t="shared" si="16"/>
        <v>0</v>
      </c>
      <c r="E87" s="26">
        <f>E88</f>
        <v>0</v>
      </c>
      <c r="F87" s="26">
        <f>F88</f>
        <v>0</v>
      </c>
      <c r="G87" s="20">
        <f t="shared" si="17"/>
        <v>0</v>
      </c>
      <c r="H87" s="26">
        <f>H88</f>
        <v>0</v>
      </c>
      <c r="I87" s="26">
        <f>I88</f>
        <v>0</v>
      </c>
      <c r="J87" s="20" t="e">
        <f t="shared" si="6"/>
        <v>#DIV/0!</v>
      </c>
      <c r="K87" s="20" t="e">
        <f t="shared" si="7"/>
        <v>#DIV/0!</v>
      </c>
      <c r="L87" s="53" t="e">
        <f t="shared" si="8"/>
        <v>#DIV/0!</v>
      </c>
      <c r="M87" s="7"/>
    </row>
    <row r="88" spans="1:13" ht="124.8" x14ac:dyDescent="0.3">
      <c r="A88" s="117" t="s">
        <v>356</v>
      </c>
      <c r="B88" s="65" t="s">
        <v>19</v>
      </c>
      <c r="C88" s="66" t="s">
        <v>357</v>
      </c>
      <c r="D88" s="62">
        <f t="shared" si="16"/>
        <v>0</v>
      </c>
      <c r="E88" s="26"/>
      <c r="F88" s="26"/>
      <c r="G88" s="20">
        <f t="shared" si="17"/>
        <v>0</v>
      </c>
      <c r="H88" s="26"/>
      <c r="I88" s="49"/>
      <c r="J88" s="20" t="e">
        <f t="shared" si="6"/>
        <v>#DIV/0!</v>
      </c>
      <c r="K88" s="20" t="e">
        <f t="shared" si="7"/>
        <v>#DIV/0!</v>
      </c>
      <c r="L88" s="53" t="e">
        <f t="shared" si="8"/>
        <v>#DIV/0!</v>
      </c>
      <c r="M88" s="7"/>
    </row>
    <row r="89" spans="1:13" ht="124.8" x14ac:dyDescent="0.3">
      <c r="A89" s="117" t="s">
        <v>358</v>
      </c>
      <c r="B89" s="65" t="s">
        <v>19</v>
      </c>
      <c r="C89" s="66" t="s">
        <v>359</v>
      </c>
      <c r="D89" s="62">
        <f t="shared" si="16"/>
        <v>0</v>
      </c>
      <c r="E89" s="26">
        <f>E90</f>
        <v>0</v>
      </c>
      <c r="F89" s="26">
        <f>F90</f>
        <v>0</v>
      </c>
      <c r="G89" s="20">
        <f t="shared" si="17"/>
        <v>0</v>
      </c>
      <c r="H89" s="26">
        <f>H90</f>
        <v>0</v>
      </c>
      <c r="I89" s="26">
        <f>I90</f>
        <v>0</v>
      </c>
      <c r="J89" s="20" t="e">
        <f t="shared" si="6"/>
        <v>#DIV/0!</v>
      </c>
      <c r="K89" s="20" t="e">
        <f t="shared" si="7"/>
        <v>#DIV/0!</v>
      </c>
      <c r="L89" s="53" t="e">
        <f t="shared" si="8"/>
        <v>#DIV/0!</v>
      </c>
      <c r="M89" s="7"/>
    </row>
    <row r="90" spans="1:13" ht="171.6" x14ac:dyDescent="0.3">
      <c r="A90" s="117" t="s">
        <v>360</v>
      </c>
      <c r="B90" s="65" t="s">
        <v>19</v>
      </c>
      <c r="C90" s="66" t="s">
        <v>361</v>
      </c>
      <c r="D90" s="62">
        <f t="shared" si="16"/>
        <v>0</v>
      </c>
      <c r="E90" s="26"/>
      <c r="F90" s="26"/>
      <c r="G90" s="20">
        <f t="shared" si="17"/>
        <v>0</v>
      </c>
      <c r="H90" s="26"/>
      <c r="I90" s="49"/>
      <c r="J90" s="20" t="e">
        <f t="shared" si="6"/>
        <v>#DIV/0!</v>
      </c>
      <c r="K90" s="20" t="e">
        <f t="shared" si="7"/>
        <v>#DIV/0!</v>
      </c>
      <c r="L90" s="53" t="e">
        <f t="shared" si="8"/>
        <v>#DIV/0!</v>
      </c>
      <c r="M90" s="7"/>
    </row>
    <row r="91" spans="1:13" ht="118.5" customHeight="1" x14ac:dyDescent="0.3">
      <c r="A91" s="117" t="s">
        <v>362</v>
      </c>
      <c r="B91" s="65" t="s">
        <v>19</v>
      </c>
      <c r="C91" s="66" t="s">
        <v>363</v>
      </c>
      <c r="D91" s="62">
        <f t="shared" si="16"/>
        <v>3000</v>
      </c>
      <c r="E91" s="26">
        <f>E92</f>
        <v>3000</v>
      </c>
      <c r="F91" s="26">
        <f>F92</f>
        <v>0</v>
      </c>
      <c r="G91" s="20">
        <f t="shared" si="17"/>
        <v>300</v>
      </c>
      <c r="H91" s="26">
        <f>H92</f>
        <v>300</v>
      </c>
      <c r="I91" s="26">
        <f>I92</f>
        <v>0</v>
      </c>
      <c r="J91" s="20">
        <f t="shared" si="6"/>
        <v>10</v>
      </c>
      <c r="K91" s="20">
        <f t="shared" si="7"/>
        <v>10</v>
      </c>
      <c r="L91" s="53" t="e">
        <f t="shared" si="8"/>
        <v>#DIV/0!</v>
      </c>
      <c r="M91" s="7"/>
    </row>
    <row r="92" spans="1:13" ht="210.75" customHeight="1" x14ac:dyDescent="0.3">
      <c r="A92" s="117" t="s">
        <v>364</v>
      </c>
      <c r="B92" s="65" t="s">
        <v>19</v>
      </c>
      <c r="C92" s="66" t="s">
        <v>365</v>
      </c>
      <c r="D92" s="62">
        <f t="shared" si="16"/>
        <v>3000</v>
      </c>
      <c r="E92" s="26">
        <v>3000</v>
      </c>
      <c r="F92" s="49"/>
      <c r="G92" s="20">
        <f t="shared" si="17"/>
        <v>300</v>
      </c>
      <c r="H92" s="26">
        <v>300</v>
      </c>
      <c r="I92" s="49"/>
      <c r="J92" s="20">
        <f t="shared" si="6"/>
        <v>10</v>
      </c>
      <c r="K92" s="20">
        <f t="shared" si="7"/>
        <v>10</v>
      </c>
      <c r="L92" s="53" t="e">
        <f t="shared" si="8"/>
        <v>#DIV/0!</v>
      </c>
      <c r="M92" s="7"/>
    </row>
    <row r="93" spans="1:13" ht="162.75" customHeight="1" x14ac:dyDescent="0.3">
      <c r="A93" s="117" t="s">
        <v>441</v>
      </c>
      <c r="B93" s="65" t="s">
        <v>19</v>
      </c>
      <c r="C93" s="66" t="s">
        <v>438</v>
      </c>
      <c r="D93" s="62">
        <f>E93+F93</f>
        <v>3000</v>
      </c>
      <c r="E93" s="26">
        <v>3000</v>
      </c>
      <c r="F93" s="49"/>
      <c r="G93" s="20">
        <f>H93+I93</f>
        <v>1750</v>
      </c>
      <c r="H93" s="26">
        <v>1750</v>
      </c>
      <c r="I93" s="49"/>
      <c r="J93" s="20">
        <f t="shared" si="6"/>
        <v>58.333333333333336</v>
      </c>
      <c r="K93" s="20">
        <f t="shared" si="7"/>
        <v>58.333333333333336</v>
      </c>
      <c r="L93" s="53"/>
      <c r="M93" s="7"/>
    </row>
    <row r="94" spans="1:13" ht="147.75" customHeight="1" x14ac:dyDescent="0.3">
      <c r="A94" s="117" t="s">
        <v>477</v>
      </c>
      <c r="B94" s="65" t="s">
        <v>19</v>
      </c>
      <c r="C94" s="66" t="s">
        <v>428</v>
      </c>
      <c r="D94" s="62">
        <f>E94</f>
        <v>12000</v>
      </c>
      <c r="E94" s="26">
        <v>12000</v>
      </c>
      <c r="F94" s="49"/>
      <c r="G94" s="20">
        <f>H94</f>
        <v>0</v>
      </c>
      <c r="H94" s="26"/>
      <c r="I94" s="49"/>
      <c r="J94" s="20">
        <f t="shared" si="6"/>
        <v>0</v>
      </c>
      <c r="K94" s="20">
        <f t="shared" si="7"/>
        <v>0</v>
      </c>
      <c r="L94" s="53"/>
      <c r="M94" s="7"/>
    </row>
    <row r="95" spans="1:13" ht="146.25" customHeight="1" x14ac:dyDescent="0.3">
      <c r="A95" s="117" t="s">
        <v>477</v>
      </c>
      <c r="B95" s="65" t="s">
        <v>19</v>
      </c>
      <c r="C95" s="66" t="s">
        <v>394</v>
      </c>
      <c r="D95" s="62">
        <f>E95+F95</f>
        <v>25000</v>
      </c>
      <c r="E95" s="26">
        <v>25000</v>
      </c>
      <c r="F95" s="26"/>
      <c r="G95" s="20">
        <f>H95+I95</f>
        <v>21551.13</v>
      </c>
      <c r="H95" s="26">
        <v>21551.13</v>
      </c>
      <c r="I95" s="26"/>
      <c r="J95" s="20">
        <f t="shared" si="6"/>
        <v>86.204520000000002</v>
      </c>
      <c r="K95" s="20">
        <f t="shared" si="7"/>
        <v>86.204520000000002</v>
      </c>
      <c r="L95" s="53"/>
      <c r="M95" s="7"/>
    </row>
    <row r="96" spans="1:13" ht="62.4" x14ac:dyDescent="0.3">
      <c r="A96" s="117" t="s">
        <v>366</v>
      </c>
      <c r="B96" s="65" t="s">
        <v>19</v>
      </c>
      <c r="C96" s="66" t="s">
        <v>367</v>
      </c>
      <c r="D96" s="62">
        <f t="shared" si="16"/>
        <v>0</v>
      </c>
      <c r="E96" s="26">
        <f>E97</f>
        <v>0</v>
      </c>
      <c r="F96" s="26">
        <f>F97</f>
        <v>0</v>
      </c>
      <c r="G96" s="20">
        <f t="shared" si="17"/>
        <v>0</v>
      </c>
      <c r="H96" s="26">
        <f>H97</f>
        <v>0</v>
      </c>
      <c r="I96" s="26">
        <f>I97</f>
        <v>0</v>
      </c>
      <c r="J96" s="20" t="e">
        <f t="shared" si="6"/>
        <v>#DIV/0!</v>
      </c>
      <c r="K96" s="20" t="e">
        <f t="shared" si="7"/>
        <v>#DIV/0!</v>
      </c>
      <c r="L96" s="53" t="e">
        <f t="shared" si="8"/>
        <v>#DIV/0!</v>
      </c>
      <c r="M96" s="7"/>
    </row>
    <row r="97" spans="1:13" ht="93.6" x14ac:dyDescent="0.3">
      <c r="A97" s="117" t="s">
        <v>368</v>
      </c>
      <c r="B97" s="65" t="s">
        <v>19</v>
      </c>
      <c r="C97" s="66" t="s">
        <v>369</v>
      </c>
      <c r="D97" s="62">
        <f t="shared" si="16"/>
        <v>0</v>
      </c>
      <c r="E97" s="26"/>
      <c r="F97" s="49"/>
      <c r="G97" s="20">
        <f t="shared" si="17"/>
        <v>0</v>
      </c>
      <c r="H97" s="49"/>
      <c r="I97" s="49"/>
      <c r="J97" s="20" t="e">
        <f t="shared" si="6"/>
        <v>#DIV/0!</v>
      </c>
      <c r="K97" s="20" t="e">
        <f t="shared" si="7"/>
        <v>#DIV/0!</v>
      </c>
      <c r="L97" s="53" t="e">
        <f t="shared" si="8"/>
        <v>#DIV/0!</v>
      </c>
      <c r="M97" s="7"/>
    </row>
    <row r="98" spans="1:13" ht="187.2" x14ac:dyDescent="0.3">
      <c r="A98" s="117" t="s">
        <v>370</v>
      </c>
      <c r="B98" s="65" t="s">
        <v>19</v>
      </c>
      <c r="C98" s="66" t="s">
        <v>371</v>
      </c>
      <c r="D98" s="62">
        <f t="shared" si="16"/>
        <v>0</v>
      </c>
      <c r="E98" s="26">
        <f>E99</f>
        <v>0</v>
      </c>
      <c r="F98" s="26">
        <f>F99</f>
        <v>0</v>
      </c>
      <c r="G98" s="20">
        <f t="shared" si="17"/>
        <v>0</v>
      </c>
      <c r="H98" s="26">
        <f>H99</f>
        <v>0</v>
      </c>
      <c r="I98" s="26">
        <f>I99</f>
        <v>0</v>
      </c>
      <c r="J98" s="20" t="e">
        <f t="shared" si="6"/>
        <v>#DIV/0!</v>
      </c>
      <c r="K98" s="20" t="e">
        <f t="shared" si="7"/>
        <v>#DIV/0!</v>
      </c>
      <c r="L98" s="53" t="e">
        <f t="shared" si="8"/>
        <v>#DIV/0!</v>
      </c>
      <c r="M98" s="7"/>
    </row>
    <row r="99" spans="1:13" ht="93.6" x14ac:dyDescent="0.3">
      <c r="A99" s="117" t="s">
        <v>372</v>
      </c>
      <c r="B99" s="65" t="s">
        <v>19</v>
      </c>
      <c r="C99" s="66" t="s">
        <v>373</v>
      </c>
      <c r="D99" s="62">
        <f t="shared" si="16"/>
        <v>0</v>
      </c>
      <c r="E99" s="26">
        <f>E100</f>
        <v>0</v>
      </c>
      <c r="F99" s="26">
        <f>F100</f>
        <v>0</v>
      </c>
      <c r="G99" s="20">
        <f t="shared" si="17"/>
        <v>0</v>
      </c>
      <c r="H99" s="26">
        <f>H100</f>
        <v>0</v>
      </c>
      <c r="I99" s="26">
        <f>I100</f>
        <v>0</v>
      </c>
      <c r="J99" s="20" t="e">
        <f t="shared" si="6"/>
        <v>#DIV/0!</v>
      </c>
      <c r="K99" s="20" t="e">
        <f t="shared" si="7"/>
        <v>#DIV/0!</v>
      </c>
      <c r="L99" s="53" t="e">
        <f t="shared" si="8"/>
        <v>#DIV/0!</v>
      </c>
      <c r="M99" s="7"/>
    </row>
    <row r="100" spans="1:13" ht="124.8" x14ac:dyDescent="0.3">
      <c r="A100" s="117" t="s">
        <v>374</v>
      </c>
      <c r="B100" s="65" t="s">
        <v>19</v>
      </c>
      <c r="C100" s="66" t="s">
        <v>375</v>
      </c>
      <c r="D100" s="62">
        <f t="shared" si="16"/>
        <v>0</v>
      </c>
      <c r="E100" s="26"/>
      <c r="F100" s="49"/>
      <c r="G100" s="20">
        <f t="shared" si="17"/>
        <v>0</v>
      </c>
      <c r="H100" s="26"/>
      <c r="I100" s="49"/>
      <c r="J100" s="20" t="e">
        <f t="shared" si="6"/>
        <v>#DIV/0!</v>
      </c>
      <c r="K100" s="20" t="e">
        <f t="shared" si="7"/>
        <v>#DIV/0!</v>
      </c>
      <c r="L100" s="53" t="e">
        <f t="shared" si="8"/>
        <v>#DIV/0!</v>
      </c>
      <c r="M100" s="7"/>
    </row>
    <row r="101" spans="1:13" ht="31.2" x14ac:dyDescent="0.3">
      <c r="A101" s="117" t="s">
        <v>376</v>
      </c>
      <c r="B101" s="65" t="s">
        <v>19</v>
      </c>
      <c r="C101" s="66" t="s">
        <v>377</v>
      </c>
      <c r="D101" s="62">
        <f t="shared" si="16"/>
        <v>128000</v>
      </c>
      <c r="E101" s="26">
        <f>E102+E104+E107+E109</f>
        <v>108000</v>
      </c>
      <c r="F101" s="26">
        <f>F102+F104+F107</f>
        <v>20000</v>
      </c>
      <c r="G101" s="20">
        <f t="shared" si="2"/>
        <v>25652.87</v>
      </c>
      <c r="H101" s="26">
        <f>H102+H104+H107</f>
        <v>18000</v>
      </c>
      <c r="I101" s="26">
        <f>I102+I104+I107</f>
        <v>7652.87</v>
      </c>
      <c r="J101" s="20">
        <f t="shared" si="6"/>
        <v>20.041304687499998</v>
      </c>
      <c r="K101" s="20">
        <f t="shared" si="7"/>
        <v>16.666666666666664</v>
      </c>
      <c r="L101" s="20">
        <f t="shared" si="8"/>
        <v>38.26435</v>
      </c>
      <c r="M101" s="7"/>
    </row>
    <row r="102" spans="1:13" ht="78" x14ac:dyDescent="0.3">
      <c r="A102" s="117" t="s">
        <v>378</v>
      </c>
      <c r="B102" s="65" t="s">
        <v>19</v>
      </c>
      <c r="C102" s="66" t="s">
        <v>379</v>
      </c>
      <c r="D102" s="62">
        <f t="shared" si="16"/>
        <v>0</v>
      </c>
      <c r="E102" s="26">
        <f>E103</f>
        <v>0</v>
      </c>
      <c r="F102" s="26">
        <f>F103</f>
        <v>0</v>
      </c>
      <c r="G102" s="20">
        <f t="shared" si="2"/>
        <v>0</v>
      </c>
      <c r="H102" s="26">
        <f>H103</f>
        <v>0</v>
      </c>
      <c r="I102" s="26">
        <f>I103</f>
        <v>0</v>
      </c>
      <c r="J102" s="20" t="e">
        <f t="shared" si="6"/>
        <v>#DIV/0!</v>
      </c>
      <c r="K102" s="20" t="e">
        <f t="shared" si="7"/>
        <v>#DIV/0!</v>
      </c>
      <c r="L102" s="20" t="e">
        <f t="shared" si="8"/>
        <v>#DIV/0!</v>
      </c>
      <c r="M102" s="7"/>
    </row>
    <row r="103" spans="1:13" ht="187.2" x14ac:dyDescent="0.3">
      <c r="A103" s="117" t="s">
        <v>380</v>
      </c>
      <c r="B103" s="65" t="s">
        <v>19</v>
      </c>
      <c r="C103" s="66" t="s">
        <v>381</v>
      </c>
      <c r="D103" s="62">
        <f t="shared" si="16"/>
        <v>0</v>
      </c>
      <c r="E103" s="26"/>
      <c r="F103" s="26"/>
      <c r="G103" s="20">
        <f t="shared" si="2"/>
        <v>0</v>
      </c>
      <c r="H103" s="26"/>
      <c r="I103" s="26"/>
      <c r="J103" s="20" t="e">
        <f t="shared" si="6"/>
        <v>#DIV/0!</v>
      </c>
      <c r="K103" s="20" t="e">
        <f t="shared" si="7"/>
        <v>#DIV/0!</v>
      </c>
      <c r="L103" s="20" t="e">
        <f t="shared" si="8"/>
        <v>#DIV/0!</v>
      </c>
      <c r="M103" s="7"/>
    </row>
    <row r="104" spans="1:13" ht="124.8" x14ac:dyDescent="0.3">
      <c r="A104" s="117" t="s">
        <v>382</v>
      </c>
      <c r="B104" s="65" t="s">
        <v>19</v>
      </c>
      <c r="C104" s="66" t="s">
        <v>383</v>
      </c>
      <c r="D104" s="62">
        <f t="shared" si="16"/>
        <v>20000</v>
      </c>
      <c r="E104" s="26">
        <f>E105+E106</f>
        <v>0</v>
      </c>
      <c r="F104" s="26">
        <f>F105</f>
        <v>20000</v>
      </c>
      <c r="G104" s="20">
        <f t="shared" ref="G104:G159" si="18">H104+I104</f>
        <v>7652.87</v>
      </c>
      <c r="H104" s="26">
        <f>H105+H106</f>
        <v>0</v>
      </c>
      <c r="I104" s="26">
        <f>I105+I106</f>
        <v>7652.87</v>
      </c>
      <c r="J104" s="20">
        <f t="shared" si="6"/>
        <v>38.26435</v>
      </c>
      <c r="K104" s="20" t="e">
        <f t="shared" si="7"/>
        <v>#DIV/0!</v>
      </c>
      <c r="L104" s="20">
        <f t="shared" si="8"/>
        <v>38.26435</v>
      </c>
      <c r="M104" s="7"/>
    </row>
    <row r="105" spans="1:13" ht="109.8" thickBot="1" x14ac:dyDescent="0.35">
      <c r="A105" s="117" t="s">
        <v>384</v>
      </c>
      <c r="B105" s="65" t="s">
        <v>19</v>
      </c>
      <c r="C105" s="66" t="s">
        <v>385</v>
      </c>
      <c r="D105" s="62">
        <f t="shared" si="16"/>
        <v>20000</v>
      </c>
      <c r="E105" s="26"/>
      <c r="F105" s="26">
        <v>20000</v>
      </c>
      <c r="G105" s="20">
        <f t="shared" si="18"/>
        <v>7652.87</v>
      </c>
      <c r="H105" s="26"/>
      <c r="I105" s="26">
        <v>7652.87</v>
      </c>
      <c r="J105" s="26">
        <f t="shared" si="6"/>
        <v>38.26435</v>
      </c>
      <c r="K105" s="26" t="e">
        <f t="shared" si="7"/>
        <v>#DIV/0!</v>
      </c>
      <c r="L105" s="26">
        <f t="shared" si="8"/>
        <v>38.26435</v>
      </c>
      <c r="M105" s="7"/>
    </row>
    <row r="106" spans="1:13" ht="93" x14ac:dyDescent="0.3">
      <c r="A106" s="119" t="s">
        <v>391</v>
      </c>
      <c r="B106" s="65" t="s">
        <v>19</v>
      </c>
      <c r="C106" s="66" t="s">
        <v>480</v>
      </c>
      <c r="D106" s="62">
        <f>E106+F106</f>
        <v>0</v>
      </c>
      <c r="E106" s="26"/>
      <c r="F106" s="26"/>
      <c r="G106" s="20">
        <f>H106+I106</f>
        <v>0</v>
      </c>
      <c r="H106" s="26"/>
      <c r="I106" s="26"/>
      <c r="J106" s="26" t="e">
        <f t="shared" si="6"/>
        <v>#DIV/0!</v>
      </c>
      <c r="K106" s="26" t="e">
        <f t="shared" si="7"/>
        <v>#DIV/0!</v>
      </c>
      <c r="L106" s="26" t="e">
        <f t="shared" si="8"/>
        <v>#DIV/0!</v>
      </c>
      <c r="M106" s="7"/>
    </row>
    <row r="107" spans="1:13" ht="31.2" x14ac:dyDescent="0.3">
      <c r="A107" s="117" t="s">
        <v>386</v>
      </c>
      <c r="B107" s="65" t="s">
        <v>19</v>
      </c>
      <c r="C107" s="66" t="s">
        <v>387</v>
      </c>
      <c r="D107" s="62">
        <f t="shared" si="16"/>
        <v>21000</v>
      </c>
      <c r="E107" s="26">
        <f>E108</f>
        <v>21000</v>
      </c>
      <c r="F107" s="26">
        <f>F108</f>
        <v>0</v>
      </c>
      <c r="G107" s="20">
        <f t="shared" si="18"/>
        <v>18000</v>
      </c>
      <c r="H107" s="26">
        <f>H108</f>
        <v>18000</v>
      </c>
      <c r="I107" s="26">
        <f>I108</f>
        <v>0</v>
      </c>
      <c r="J107" s="20">
        <f t="shared" ref="J107:L110" si="19">G107/D107*100</f>
        <v>85.714285714285708</v>
      </c>
      <c r="K107" s="20">
        <f t="shared" si="19"/>
        <v>85.714285714285708</v>
      </c>
      <c r="L107" s="20" t="e">
        <f t="shared" si="19"/>
        <v>#DIV/0!</v>
      </c>
      <c r="M107" s="7"/>
    </row>
    <row r="108" spans="1:13" ht="156" x14ac:dyDescent="0.3">
      <c r="A108" s="123" t="s">
        <v>388</v>
      </c>
      <c r="B108" s="124" t="s">
        <v>19</v>
      </c>
      <c r="C108" s="125" t="s">
        <v>389</v>
      </c>
      <c r="D108" s="62">
        <f t="shared" si="16"/>
        <v>21000</v>
      </c>
      <c r="E108" s="26">
        <v>21000</v>
      </c>
      <c r="F108" s="26"/>
      <c r="G108" s="20">
        <f t="shared" si="18"/>
        <v>18000</v>
      </c>
      <c r="H108" s="26">
        <v>18000</v>
      </c>
      <c r="I108" s="26"/>
      <c r="J108" s="20">
        <f t="shared" si="19"/>
        <v>85.714285714285708</v>
      </c>
      <c r="K108" s="20">
        <f t="shared" si="19"/>
        <v>85.714285714285708</v>
      </c>
      <c r="L108" s="20" t="e">
        <f t="shared" si="19"/>
        <v>#DIV/0!</v>
      </c>
      <c r="M108" s="7"/>
    </row>
    <row r="109" spans="1:13" ht="130.19999999999999" customHeight="1" x14ac:dyDescent="0.3">
      <c r="A109" s="126" t="s">
        <v>484</v>
      </c>
      <c r="B109" s="65" t="s">
        <v>19</v>
      </c>
      <c r="C109" s="66" t="s">
        <v>483</v>
      </c>
      <c r="D109" s="62">
        <f>E109+F109</f>
        <v>87000</v>
      </c>
      <c r="E109" s="26">
        <v>87000</v>
      </c>
      <c r="F109" s="26"/>
      <c r="G109" s="20">
        <f>H109+I109</f>
        <v>25867.190000000002</v>
      </c>
      <c r="H109" s="26">
        <v>18476.560000000001</v>
      </c>
      <c r="I109" s="26">
        <v>7390.63</v>
      </c>
      <c r="J109" s="20">
        <f t="shared" si="19"/>
        <v>29.73240229885058</v>
      </c>
      <c r="K109" s="20"/>
      <c r="L109" s="20"/>
      <c r="M109" s="7"/>
    </row>
    <row r="110" spans="1:13" ht="31.2" x14ac:dyDescent="0.3">
      <c r="A110" s="115" t="s">
        <v>118</v>
      </c>
      <c r="B110" s="47" t="s">
        <v>19</v>
      </c>
      <c r="C110" s="48" t="s">
        <v>119</v>
      </c>
      <c r="D110" s="49">
        <f t="shared" ref="D110:D159" si="20">E110+F110</f>
        <v>49600</v>
      </c>
      <c r="E110" s="49">
        <f t="shared" ref="E110:F110" si="21">E114+E111</f>
        <v>600</v>
      </c>
      <c r="F110" s="49">
        <f t="shared" si="21"/>
        <v>49000</v>
      </c>
      <c r="G110" s="53">
        <f t="shared" si="18"/>
        <v>-25298.039999999997</v>
      </c>
      <c r="H110" s="49">
        <f>H114+H111</f>
        <v>-32160.42</v>
      </c>
      <c r="I110" s="49">
        <f>I114+I111</f>
        <v>6862.38</v>
      </c>
      <c r="J110" s="53">
        <f t="shared" si="19"/>
        <v>-51.004112903225796</v>
      </c>
      <c r="K110" s="53">
        <f t="shared" si="19"/>
        <v>-5360.07</v>
      </c>
      <c r="L110" s="53">
        <f t="shared" si="19"/>
        <v>14.004857142857144</v>
      </c>
      <c r="M110" s="7"/>
    </row>
    <row r="111" spans="1:13" ht="15.6" x14ac:dyDescent="0.3">
      <c r="A111" s="114" t="s">
        <v>120</v>
      </c>
      <c r="B111" s="24" t="s">
        <v>19</v>
      </c>
      <c r="C111" s="25" t="s">
        <v>121</v>
      </c>
      <c r="D111" s="26">
        <f t="shared" si="20"/>
        <v>0</v>
      </c>
      <c r="E111" s="26">
        <f>E112+E113</f>
        <v>0</v>
      </c>
      <c r="F111" s="26">
        <f>F112+F113</f>
        <v>0</v>
      </c>
      <c r="G111" s="20">
        <f t="shared" si="18"/>
        <v>-28747.62</v>
      </c>
      <c r="H111" s="26">
        <f>H112+H113</f>
        <v>-32730</v>
      </c>
      <c r="I111" s="26">
        <f>I112+I113</f>
        <v>3982.38</v>
      </c>
      <c r="J111" s="26"/>
      <c r="K111" s="26"/>
      <c r="L111" s="26"/>
      <c r="M111" s="7"/>
    </row>
    <row r="112" spans="1:13" ht="15.6" x14ac:dyDescent="0.3">
      <c r="A112" s="114" t="s">
        <v>120</v>
      </c>
      <c r="B112" s="24" t="s">
        <v>19</v>
      </c>
      <c r="C112" s="25" t="s">
        <v>332</v>
      </c>
      <c r="D112" s="26">
        <f t="shared" si="20"/>
        <v>0</v>
      </c>
      <c r="E112" s="26"/>
      <c r="F112" s="26"/>
      <c r="G112" s="20">
        <f t="shared" si="18"/>
        <v>-32730</v>
      </c>
      <c r="H112" s="26">
        <v>-32730</v>
      </c>
      <c r="I112" s="26"/>
      <c r="J112" s="20" t="e">
        <f t="shared" ref="J112:L118" si="22">G112/D112*100</f>
        <v>#DIV/0!</v>
      </c>
      <c r="K112" s="26"/>
      <c r="L112" s="26"/>
      <c r="M112" s="7"/>
    </row>
    <row r="113" spans="1:13" ht="46.8" x14ac:dyDescent="0.3">
      <c r="A113" s="114" t="s">
        <v>122</v>
      </c>
      <c r="B113" s="24" t="s">
        <v>19</v>
      </c>
      <c r="C113" s="25" t="s">
        <v>472</v>
      </c>
      <c r="D113" s="26">
        <f t="shared" si="20"/>
        <v>0</v>
      </c>
      <c r="E113" s="26"/>
      <c r="F113" s="26"/>
      <c r="G113" s="20">
        <f>I113</f>
        <v>3982.38</v>
      </c>
      <c r="H113" s="26"/>
      <c r="I113" s="26">
        <v>3982.38</v>
      </c>
      <c r="J113" s="20" t="e">
        <f t="shared" si="22"/>
        <v>#DIV/0!</v>
      </c>
      <c r="K113" s="26"/>
      <c r="L113" s="26"/>
      <c r="M113" s="7"/>
    </row>
    <row r="114" spans="1:13" ht="15.6" x14ac:dyDescent="0.3">
      <c r="A114" s="114" t="s">
        <v>123</v>
      </c>
      <c r="B114" s="24" t="s">
        <v>19</v>
      </c>
      <c r="C114" s="25" t="s">
        <v>124</v>
      </c>
      <c r="D114" s="26">
        <f t="shared" si="20"/>
        <v>49600</v>
      </c>
      <c r="E114" s="26">
        <f t="shared" ref="E114:H114" si="23">SUM(E115:E116)</f>
        <v>600</v>
      </c>
      <c r="F114" s="26">
        <f t="shared" si="23"/>
        <v>49000</v>
      </c>
      <c r="G114" s="20">
        <f t="shared" si="18"/>
        <v>3449.58</v>
      </c>
      <c r="H114" s="26">
        <f t="shared" si="23"/>
        <v>569.58000000000004</v>
      </c>
      <c r="I114" s="26">
        <f>I116</f>
        <v>2880</v>
      </c>
      <c r="J114" s="20">
        <f t="shared" si="22"/>
        <v>6.9547983870967736</v>
      </c>
      <c r="K114" s="20">
        <f t="shared" si="22"/>
        <v>94.93</v>
      </c>
      <c r="L114" s="20">
        <f t="shared" si="22"/>
        <v>5.8775510204081627</v>
      </c>
      <c r="M114" s="7"/>
    </row>
    <row r="115" spans="1:13" ht="31.2" x14ac:dyDescent="0.3">
      <c r="A115" s="114" t="s">
        <v>125</v>
      </c>
      <c r="B115" s="24" t="s">
        <v>19</v>
      </c>
      <c r="C115" s="25" t="s">
        <v>126</v>
      </c>
      <c r="D115" s="26">
        <f t="shared" si="20"/>
        <v>600</v>
      </c>
      <c r="E115" s="26">
        <v>600</v>
      </c>
      <c r="F115" s="26"/>
      <c r="G115" s="20">
        <f t="shared" si="18"/>
        <v>569.58000000000004</v>
      </c>
      <c r="H115" s="26">
        <v>569.58000000000004</v>
      </c>
      <c r="I115" s="26"/>
      <c r="J115" s="20">
        <f t="shared" si="22"/>
        <v>94.93</v>
      </c>
      <c r="K115" s="20">
        <f t="shared" si="22"/>
        <v>94.93</v>
      </c>
      <c r="L115" s="20" t="e">
        <f t="shared" si="22"/>
        <v>#DIV/0!</v>
      </c>
      <c r="M115" s="7"/>
    </row>
    <row r="116" spans="1:13" ht="31.2" x14ac:dyDescent="0.3">
      <c r="A116" s="114" t="s">
        <v>127</v>
      </c>
      <c r="B116" s="24" t="s">
        <v>19</v>
      </c>
      <c r="C116" s="25" t="s">
        <v>393</v>
      </c>
      <c r="D116" s="26">
        <f t="shared" si="20"/>
        <v>49000</v>
      </c>
      <c r="E116" s="26"/>
      <c r="F116" s="26">
        <v>49000</v>
      </c>
      <c r="G116" s="20">
        <f t="shared" si="18"/>
        <v>2880</v>
      </c>
      <c r="H116" s="26"/>
      <c r="I116" s="26">
        <v>2880</v>
      </c>
      <c r="J116" s="20">
        <f t="shared" si="22"/>
        <v>5.8775510204081627</v>
      </c>
      <c r="K116" s="20" t="e">
        <f t="shared" si="22"/>
        <v>#DIV/0!</v>
      </c>
      <c r="L116" s="20">
        <f t="shared" si="22"/>
        <v>5.8775510204081627</v>
      </c>
      <c r="M116" s="7"/>
    </row>
    <row r="117" spans="1:13" ht="15.6" x14ac:dyDescent="0.3">
      <c r="A117" s="115" t="s">
        <v>128</v>
      </c>
      <c r="B117" s="47" t="s">
        <v>19</v>
      </c>
      <c r="C117" s="48" t="s">
        <v>129</v>
      </c>
      <c r="D117" s="49">
        <f>D118+D157+D156</f>
        <v>555037554.78999996</v>
      </c>
      <c r="E117" s="49">
        <f>E118+E157+E156</f>
        <v>508548401.87</v>
      </c>
      <c r="F117" s="49">
        <f t="shared" ref="F117:I117" si="24">F118+F157</f>
        <v>100038020</v>
      </c>
      <c r="G117" s="49">
        <f>G118+G157+G156</f>
        <v>277765491.33000004</v>
      </c>
      <c r="H117" s="49">
        <f>H118+H157+H156</f>
        <v>275429667.64000005</v>
      </c>
      <c r="I117" s="49">
        <f t="shared" si="24"/>
        <v>26560369.5</v>
      </c>
      <c r="J117" s="53">
        <f t="shared" si="22"/>
        <v>50.044449953497903</v>
      </c>
      <c r="K117" s="53">
        <f t="shared" si="22"/>
        <v>54.15997113100908</v>
      </c>
      <c r="L117" s="53">
        <f t="shared" si="22"/>
        <v>26.55027508541253</v>
      </c>
      <c r="M117" s="7"/>
    </row>
    <row r="118" spans="1:13" ht="62.4" x14ac:dyDescent="0.3">
      <c r="A118" s="115" t="s">
        <v>130</v>
      </c>
      <c r="B118" s="47" t="s">
        <v>19</v>
      </c>
      <c r="C118" s="48" t="s">
        <v>131</v>
      </c>
      <c r="D118" s="49">
        <f>D119+D125+D133+D148</f>
        <v>566955603</v>
      </c>
      <c r="E118" s="49">
        <f>E119+E125+E133+E148</f>
        <v>520466450.07999998</v>
      </c>
      <c r="F118" s="49">
        <f>F119+F125+F133+F149+F148</f>
        <v>100038020</v>
      </c>
      <c r="G118" s="49">
        <f>G119+G125+G133+G148</f>
        <v>289683539.54000002</v>
      </c>
      <c r="H118" s="49">
        <f>H119+H125+H133+H148</f>
        <v>287347715.85000002</v>
      </c>
      <c r="I118" s="49">
        <f>I119+I125+I133+I149+I148</f>
        <v>26560369.5</v>
      </c>
      <c r="J118" s="49">
        <f t="shared" si="22"/>
        <v>51.094572133543238</v>
      </c>
      <c r="K118" s="49">
        <f t="shared" si="22"/>
        <v>55.209651996940877</v>
      </c>
      <c r="L118" s="49">
        <f t="shared" si="22"/>
        <v>26.55027508541253</v>
      </c>
      <c r="M118" s="7"/>
    </row>
    <row r="119" spans="1:13" ht="31.2" x14ac:dyDescent="0.3">
      <c r="A119" s="114" t="s">
        <v>132</v>
      </c>
      <c r="B119" s="24" t="s">
        <v>19</v>
      </c>
      <c r="C119" s="25" t="s">
        <v>397</v>
      </c>
      <c r="D119" s="26">
        <f>D120</f>
        <v>210214400</v>
      </c>
      <c r="E119" s="26">
        <f>E120+E124</f>
        <v>210214400</v>
      </c>
      <c r="F119" s="26">
        <f>F120+F124</f>
        <v>51380000</v>
      </c>
      <c r="G119" s="26">
        <f>G120</f>
        <v>139459300</v>
      </c>
      <c r="H119" s="26">
        <f>H120+H124</f>
        <v>139459300</v>
      </c>
      <c r="I119" s="26">
        <f>I120+I124</f>
        <v>23295100</v>
      </c>
      <c r="J119" s="20">
        <f t="shared" ref="J119:L124" si="25">G119/D119*100</f>
        <v>66.341459005662799</v>
      </c>
      <c r="K119" s="20">
        <f t="shared" si="25"/>
        <v>66.341459005662799</v>
      </c>
      <c r="L119" s="20">
        <f t="shared" si="25"/>
        <v>45.338847800700663</v>
      </c>
      <c r="M119" s="7"/>
    </row>
    <row r="120" spans="1:13" ht="31.2" x14ac:dyDescent="0.3">
      <c r="A120" s="114" t="s">
        <v>133</v>
      </c>
      <c r="B120" s="24" t="s">
        <v>19</v>
      </c>
      <c r="C120" s="25" t="s">
        <v>398</v>
      </c>
      <c r="D120" s="26">
        <f>D121+D122+D124</f>
        <v>210214400</v>
      </c>
      <c r="E120" s="26">
        <f t="shared" ref="E120:H120" si="26">E121+E122</f>
        <v>156962200</v>
      </c>
      <c r="F120" s="26">
        <f>F121+F122+F123</f>
        <v>51380000</v>
      </c>
      <c r="G120" s="26">
        <f>G121+G122+G124</f>
        <v>139459300</v>
      </c>
      <c r="H120" s="26">
        <f t="shared" si="26"/>
        <v>112833200</v>
      </c>
      <c r="I120" s="26">
        <f>I121+I122+I123</f>
        <v>23295100</v>
      </c>
      <c r="J120" s="20">
        <f t="shared" si="25"/>
        <v>66.341459005662799</v>
      </c>
      <c r="K120" s="20">
        <f t="shared" si="25"/>
        <v>71.885587740233007</v>
      </c>
      <c r="L120" s="20">
        <f t="shared" si="25"/>
        <v>45.338847800700663</v>
      </c>
      <c r="M120" s="7"/>
    </row>
    <row r="121" spans="1:13" ht="46.8" x14ac:dyDescent="0.3">
      <c r="A121" s="114" t="s">
        <v>134</v>
      </c>
      <c r="B121" s="24" t="s">
        <v>19</v>
      </c>
      <c r="C121" s="25" t="s">
        <v>399</v>
      </c>
      <c r="D121" s="26">
        <f t="shared" si="20"/>
        <v>156962200</v>
      </c>
      <c r="E121" s="26">
        <v>156962200</v>
      </c>
      <c r="F121" s="26"/>
      <c r="G121" s="20">
        <f t="shared" si="18"/>
        <v>112833200</v>
      </c>
      <c r="H121" s="26">
        <v>112833200</v>
      </c>
      <c r="I121" s="26"/>
      <c r="J121" s="20">
        <f t="shared" si="25"/>
        <v>71.885587740233007</v>
      </c>
      <c r="K121" s="20">
        <f t="shared" si="25"/>
        <v>71.885587740233007</v>
      </c>
      <c r="L121" s="20" t="e">
        <f t="shared" si="25"/>
        <v>#DIV/0!</v>
      </c>
      <c r="M121" s="7"/>
    </row>
    <row r="122" spans="1:13" ht="46.8" x14ac:dyDescent="0.3">
      <c r="A122" s="114" t="s">
        <v>135</v>
      </c>
      <c r="B122" s="24" t="s">
        <v>19</v>
      </c>
      <c r="C122" s="25" t="s">
        <v>400</v>
      </c>
      <c r="D122" s="26">
        <f>E122+F122</f>
        <v>0</v>
      </c>
      <c r="E122" s="26"/>
      <c r="F122" s="26"/>
      <c r="G122" s="20">
        <f>H122+I122</f>
        <v>0</v>
      </c>
      <c r="H122" s="26"/>
      <c r="I122" s="26"/>
      <c r="J122" s="20" t="e">
        <f t="shared" si="25"/>
        <v>#DIV/0!</v>
      </c>
      <c r="K122" s="20" t="e">
        <f t="shared" si="25"/>
        <v>#DIV/0!</v>
      </c>
      <c r="L122" s="20" t="e">
        <f t="shared" si="25"/>
        <v>#DIV/0!</v>
      </c>
      <c r="M122" s="7"/>
    </row>
    <row r="123" spans="1:13" ht="43.5" customHeight="1" x14ac:dyDescent="0.3">
      <c r="A123" s="114" t="s">
        <v>447</v>
      </c>
      <c r="B123" s="24" t="s">
        <v>19</v>
      </c>
      <c r="C123" s="25" t="s">
        <v>446</v>
      </c>
      <c r="D123" s="26"/>
      <c r="E123" s="26"/>
      <c r="F123" s="26">
        <v>51380000</v>
      </c>
      <c r="G123" s="20"/>
      <c r="H123" s="26"/>
      <c r="I123" s="26">
        <v>23295100</v>
      </c>
      <c r="J123" s="26"/>
      <c r="K123" s="26"/>
      <c r="L123" s="26"/>
      <c r="M123" s="7"/>
    </row>
    <row r="124" spans="1:13" ht="62.4" x14ac:dyDescent="0.3">
      <c r="A124" s="114" t="s">
        <v>136</v>
      </c>
      <c r="B124" s="24" t="s">
        <v>19</v>
      </c>
      <c r="C124" s="25" t="s">
        <v>401</v>
      </c>
      <c r="D124" s="26">
        <f t="shared" si="20"/>
        <v>53252200</v>
      </c>
      <c r="E124" s="26">
        <v>53252200</v>
      </c>
      <c r="F124" s="26"/>
      <c r="G124" s="20">
        <f t="shared" si="18"/>
        <v>26626100</v>
      </c>
      <c r="H124" s="26">
        <v>26626100</v>
      </c>
      <c r="I124" s="26"/>
      <c r="J124" s="20">
        <f t="shared" si="25"/>
        <v>50</v>
      </c>
      <c r="K124" s="26"/>
      <c r="L124" s="26"/>
      <c r="M124" s="7"/>
    </row>
    <row r="125" spans="1:13" ht="46.8" x14ac:dyDescent="0.3">
      <c r="A125" s="115" t="s">
        <v>137</v>
      </c>
      <c r="B125" s="47" t="s">
        <v>19</v>
      </c>
      <c r="C125" s="48" t="s">
        <v>402</v>
      </c>
      <c r="D125" s="49">
        <f t="shared" si="20"/>
        <v>115462403</v>
      </c>
      <c r="E125" s="49">
        <f>E127+E130+E126+E129</f>
        <v>68027783</v>
      </c>
      <c r="F125" s="49">
        <f>F127+F130+F128+F126</f>
        <v>47434620</v>
      </c>
      <c r="G125" s="53">
        <f t="shared" si="18"/>
        <v>33670681.030000001</v>
      </c>
      <c r="H125" s="49">
        <f>H127+H130+H126+H129</f>
        <v>30956904.530000001</v>
      </c>
      <c r="I125" s="49">
        <f>I127+I130+I126++I128</f>
        <v>2713776.5</v>
      </c>
      <c r="J125" s="53">
        <f>G125/D125*100</f>
        <v>29.161597329651972</v>
      </c>
      <c r="K125" s="53">
        <f>H125/E125*100</f>
        <v>45.506266946844356</v>
      </c>
      <c r="L125" s="53">
        <f>I125/F125*100</f>
        <v>5.7210883106052082</v>
      </c>
      <c r="M125" s="7"/>
    </row>
    <row r="126" spans="1:13" ht="218.4" x14ac:dyDescent="0.3">
      <c r="A126" s="114" t="s">
        <v>463</v>
      </c>
      <c r="B126" s="24" t="s">
        <v>19</v>
      </c>
      <c r="C126" s="25" t="s">
        <v>454</v>
      </c>
      <c r="D126" s="26">
        <f t="shared" si="20"/>
        <v>26590320</v>
      </c>
      <c r="E126" s="26"/>
      <c r="F126" s="26">
        <v>26590320</v>
      </c>
      <c r="G126" s="20">
        <f t="shared" si="18"/>
        <v>2137203.48</v>
      </c>
      <c r="H126" s="26"/>
      <c r="I126" s="26">
        <v>2137203.48</v>
      </c>
      <c r="J126" s="26">
        <f t="shared" ref="J126:J129" si="27">G126/D126*100</f>
        <v>8.0375244825936658</v>
      </c>
      <c r="K126" s="26" t="e">
        <f t="shared" ref="K126:K129" si="28">H126/E126*100</f>
        <v>#DIV/0!</v>
      </c>
      <c r="L126" s="53">
        <f t="shared" ref="L126:L129" si="29">I126/F126*100</f>
        <v>8.0375244825936658</v>
      </c>
      <c r="M126" s="7"/>
    </row>
    <row r="127" spans="1:13" ht="46.8" x14ac:dyDescent="0.3">
      <c r="A127" s="114" t="s">
        <v>434</v>
      </c>
      <c r="B127" s="24" t="s">
        <v>19</v>
      </c>
      <c r="C127" s="25" t="s">
        <v>433</v>
      </c>
      <c r="D127" s="26">
        <f t="shared" si="20"/>
        <v>2416300</v>
      </c>
      <c r="E127" s="26">
        <v>2416300</v>
      </c>
      <c r="F127" s="26"/>
      <c r="G127" s="20">
        <f t="shared" si="18"/>
        <v>681183.93</v>
      </c>
      <c r="H127" s="26">
        <v>681183.93</v>
      </c>
      <c r="I127" s="26"/>
      <c r="J127" s="26">
        <f t="shared" si="27"/>
        <v>28.191198526673016</v>
      </c>
      <c r="K127" s="26">
        <f t="shared" si="28"/>
        <v>28.191198526673016</v>
      </c>
      <c r="L127" s="53" t="e">
        <f t="shared" si="29"/>
        <v>#DIV/0!</v>
      </c>
      <c r="M127" s="7"/>
    </row>
    <row r="128" spans="1:13" ht="196.5" customHeight="1" x14ac:dyDescent="0.3">
      <c r="A128" s="114" t="s">
        <v>457</v>
      </c>
      <c r="B128" s="24" t="s">
        <v>19</v>
      </c>
      <c r="C128" s="25" t="s">
        <v>452</v>
      </c>
      <c r="D128" s="26">
        <f>E128+F128</f>
        <v>0</v>
      </c>
      <c r="E128" s="26"/>
      <c r="F128" s="26"/>
      <c r="G128" s="20">
        <f>H128+I128</f>
        <v>0</v>
      </c>
      <c r="H128" s="26"/>
      <c r="I128" s="26"/>
      <c r="J128" s="26" t="e">
        <f t="shared" si="27"/>
        <v>#DIV/0!</v>
      </c>
      <c r="K128" s="26" t="e">
        <f t="shared" si="28"/>
        <v>#DIV/0!</v>
      </c>
      <c r="L128" s="53" t="e">
        <f t="shared" si="29"/>
        <v>#DIV/0!</v>
      </c>
      <c r="M128" s="7"/>
    </row>
    <row r="129" spans="1:13" ht="44.25" customHeight="1" x14ac:dyDescent="0.3">
      <c r="A129" s="114" t="s">
        <v>464</v>
      </c>
      <c r="B129" s="24" t="s">
        <v>19</v>
      </c>
      <c r="C129" s="25" t="s">
        <v>461</v>
      </c>
      <c r="D129" s="26">
        <f>E129+F129</f>
        <v>48720</v>
      </c>
      <c r="E129" s="26">
        <v>48720</v>
      </c>
      <c r="F129" s="26"/>
      <c r="G129" s="20">
        <f>H129+I129</f>
        <v>48720</v>
      </c>
      <c r="H129" s="26">
        <v>48720</v>
      </c>
      <c r="I129" s="26"/>
      <c r="J129" s="26">
        <f t="shared" si="27"/>
        <v>100</v>
      </c>
      <c r="K129" s="26">
        <f t="shared" si="28"/>
        <v>100</v>
      </c>
      <c r="L129" s="53" t="e">
        <f t="shared" si="29"/>
        <v>#DIV/0!</v>
      </c>
      <c r="M129" s="7"/>
    </row>
    <row r="130" spans="1:13" ht="15.6" x14ac:dyDescent="0.3">
      <c r="A130" s="114" t="s">
        <v>138</v>
      </c>
      <c r="B130" s="24" t="s">
        <v>19</v>
      </c>
      <c r="C130" s="25" t="s">
        <v>403</v>
      </c>
      <c r="D130" s="26">
        <f t="shared" si="20"/>
        <v>86407063</v>
      </c>
      <c r="E130" s="26">
        <f t="shared" ref="E130:I130" si="30">E131+E132</f>
        <v>65562763</v>
      </c>
      <c r="F130" s="26">
        <f>F132</f>
        <v>20844300</v>
      </c>
      <c r="G130" s="20">
        <f t="shared" si="18"/>
        <v>30803573.620000001</v>
      </c>
      <c r="H130" s="26">
        <f t="shared" si="30"/>
        <v>30227000.600000001</v>
      </c>
      <c r="I130" s="26">
        <f t="shared" si="30"/>
        <v>576573.02</v>
      </c>
      <c r="J130" s="20">
        <f t="shared" ref="J130:L132" si="31">G130/D130*100</f>
        <v>35.649370028929233</v>
      </c>
      <c r="K130" s="20">
        <f t="shared" si="31"/>
        <v>46.103915114132697</v>
      </c>
      <c r="L130" s="20">
        <f t="shared" si="31"/>
        <v>2.7660944238952618</v>
      </c>
      <c r="M130" s="7"/>
    </row>
    <row r="131" spans="1:13" ht="31.2" x14ac:dyDescent="0.3">
      <c r="A131" s="114" t="s">
        <v>139</v>
      </c>
      <c r="B131" s="24" t="s">
        <v>19</v>
      </c>
      <c r="C131" s="25" t="s">
        <v>404</v>
      </c>
      <c r="D131" s="26">
        <f t="shared" si="20"/>
        <v>65562763</v>
      </c>
      <c r="E131" s="26">
        <v>65562763</v>
      </c>
      <c r="F131" s="26"/>
      <c r="G131" s="20">
        <f t="shared" si="18"/>
        <v>30227000.600000001</v>
      </c>
      <c r="H131" s="26">
        <v>30227000.600000001</v>
      </c>
      <c r="I131" s="26"/>
      <c r="J131" s="20">
        <f t="shared" si="31"/>
        <v>46.103915114132697</v>
      </c>
      <c r="K131" s="20">
        <f t="shared" si="31"/>
        <v>46.103915114132697</v>
      </c>
      <c r="L131" s="20" t="e">
        <f t="shared" si="31"/>
        <v>#DIV/0!</v>
      </c>
      <c r="M131" s="7"/>
    </row>
    <row r="132" spans="1:13" ht="31.2" x14ac:dyDescent="0.3">
      <c r="A132" s="114" t="s">
        <v>140</v>
      </c>
      <c r="B132" s="24" t="s">
        <v>19</v>
      </c>
      <c r="C132" s="25" t="s">
        <v>405</v>
      </c>
      <c r="D132" s="26">
        <f t="shared" si="20"/>
        <v>20844300</v>
      </c>
      <c r="E132" s="26"/>
      <c r="F132" s="26">
        <v>20844300</v>
      </c>
      <c r="G132" s="20">
        <f t="shared" si="18"/>
        <v>576573.02</v>
      </c>
      <c r="H132" s="26"/>
      <c r="I132" s="26">
        <v>576573.02</v>
      </c>
      <c r="J132" s="20">
        <f t="shared" si="31"/>
        <v>2.7660944238952618</v>
      </c>
      <c r="K132" s="26"/>
      <c r="L132" s="26"/>
      <c r="M132" s="7"/>
    </row>
    <row r="133" spans="1:13" ht="31.2" x14ac:dyDescent="0.3">
      <c r="A133" s="115" t="s">
        <v>141</v>
      </c>
      <c r="B133" s="47" t="s">
        <v>19</v>
      </c>
      <c r="C133" s="48" t="s">
        <v>406</v>
      </c>
      <c r="D133" s="49">
        <f t="shared" si="20"/>
        <v>234315100</v>
      </c>
      <c r="E133" s="49">
        <f>E134+E136+E138+E140+E143+E146+E145</f>
        <v>233091700</v>
      </c>
      <c r="F133" s="49">
        <f>F134+F136+F138+F140+F143+F145+F146</f>
        <v>1223400</v>
      </c>
      <c r="G133" s="53">
        <f t="shared" si="18"/>
        <v>112870384.47</v>
      </c>
      <c r="H133" s="49">
        <f>H134+H136+H138+H140+H143+H146+H145</f>
        <v>112318891.47</v>
      </c>
      <c r="I133" s="26">
        <f>I134+I136+I138+I140+I143+I145+I146+I142</f>
        <v>551493</v>
      </c>
      <c r="J133" s="53">
        <f>G133/D133*100</f>
        <v>48.170341762011923</v>
      </c>
      <c r="K133" s="53">
        <f>H133/E133*100</f>
        <v>48.186568406339653</v>
      </c>
      <c r="L133" s="53">
        <f>I133/F133*100</f>
        <v>45.078715056400199</v>
      </c>
      <c r="M133" s="7"/>
    </row>
    <row r="134" spans="1:13" ht="78" x14ac:dyDescent="0.3">
      <c r="A134" s="114" t="s">
        <v>142</v>
      </c>
      <c r="B134" s="24" t="s">
        <v>19</v>
      </c>
      <c r="C134" s="25" t="s">
        <v>407</v>
      </c>
      <c r="D134" s="26">
        <f t="shared" si="20"/>
        <v>0</v>
      </c>
      <c r="E134" s="26">
        <f>E135</f>
        <v>0</v>
      </c>
      <c r="F134" s="26">
        <f>F135</f>
        <v>0</v>
      </c>
      <c r="G134" s="20">
        <f t="shared" si="18"/>
        <v>0</v>
      </c>
      <c r="H134" s="26">
        <f>H135</f>
        <v>0</v>
      </c>
      <c r="I134" s="26">
        <f>I135</f>
        <v>0</v>
      </c>
      <c r="J134" s="26"/>
      <c r="K134" s="26"/>
      <c r="L134" s="26"/>
      <c r="M134" s="7"/>
    </row>
    <row r="135" spans="1:13" ht="78" x14ac:dyDescent="0.3">
      <c r="A135" s="114" t="s">
        <v>143</v>
      </c>
      <c r="B135" s="24" t="s">
        <v>19</v>
      </c>
      <c r="C135" s="25" t="s">
        <v>408</v>
      </c>
      <c r="D135" s="26">
        <f t="shared" si="20"/>
        <v>0</v>
      </c>
      <c r="E135" s="26"/>
      <c r="F135" s="26"/>
      <c r="G135" s="20">
        <f t="shared" si="18"/>
        <v>0</v>
      </c>
      <c r="H135" s="26"/>
      <c r="I135" s="26"/>
      <c r="J135" s="26"/>
      <c r="K135" s="26"/>
      <c r="L135" s="26"/>
      <c r="M135" s="7"/>
    </row>
    <row r="136" spans="1:13" ht="62.4" x14ac:dyDescent="0.3">
      <c r="A136" s="114" t="s">
        <v>144</v>
      </c>
      <c r="B136" s="24" t="s">
        <v>19</v>
      </c>
      <c r="C136" s="25" t="s">
        <v>409</v>
      </c>
      <c r="D136" s="26">
        <f t="shared" si="20"/>
        <v>1097500</v>
      </c>
      <c r="E136" s="26">
        <f>E137</f>
        <v>0</v>
      </c>
      <c r="F136" s="26">
        <f>F137</f>
        <v>1097500</v>
      </c>
      <c r="G136" s="20">
        <f t="shared" si="18"/>
        <v>489593</v>
      </c>
      <c r="H136" s="26">
        <f>H137</f>
        <v>0</v>
      </c>
      <c r="I136" s="26">
        <f>I137</f>
        <v>489593</v>
      </c>
      <c r="J136" s="20">
        <f t="shared" ref="J136:L142" si="32">G136/D136*100</f>
        <v>44.609840546697036</v>
      </c>
      <c r="K136" s="20" t="e">
        <f t="shared" si="32"/>
        <v>#DIV/0!</v>
      </c>
      <c r="L136" s="20">
        <f t="shared" si="32"/>
        <v>44.609840546697036</v>
      </c>
      <c r="M136" s="7"/>
    </row>
    <row r="137" spans="1:13" ht="62.4" x14ac:dyDescent="0.3">
      <c r="A137" s="114" t="s">
        <v>145</v>
      </c>
      <c r="B137" s="24" t="s">
        <v>19</v>
      </c>
      <c r="C137" s="25" t="s">
        <v>410</v>
      </c>
      <c r="D137" s="26">
        <f t="shared" si="20"/>
        <v>1097500</v>
      </c>
      <c r="E137" s="26"/>
      <c r="F137" s="26">
        <v>1097500</v>
      </c>
      <c r="G137" s="20">
        <f t="shared" si="18"/>
        <v>489593</v>
      </c>
      <c r="H137" s="26">
        <v>0</v>
      </c>
      <c r="I137" s="26">
        <v>489593</v>
      </c>
      <c r="J137" s="20">
        <f t="shared" si="32"/>
        <v>44.609840546697036</v>
      </c>
      <c r="K137" s="20" t="e">
        <f t="shared" si="32"/>
        <v>#DIV/0!</v>
      </c>
      <c r="L137" s="20">
        <f t="shared" si="32"/>
        <v>44.609840546697036</v>
      </c>
      <c r="M137" s="7"/>
    </row>
    <row r="138" spans="1:13" ht="62.4" x14ac:dyDescent="0.3">
      <c r="A138" s="114" t="s">
        <v>146</v>
      </c>
      <c r="B138" s="24" t="s">
        <v>19</v>
      </c>
      <c r="C138" s="25" t="s">
        <v>411</v>
      </c>
      <c r="D138" s="26">
        <f t="shared" si="20"/>
        <v>0</v>
      </c>
      <c r="E138" s="26">
        <f>E139</f>
        <v>0</v>
      </c>
      <c r="F138" s="26">
        <f>F139</f>
        <v>0</v>
      </c>
      <c r="G138" s="20">
        <f t="shared" si="18"/>
        <v>0</v>
      </c>
      <c r="H138" s="26">
        <f>H139</f>
        <v>0</v>
      </c>
      <c r="I138" s="26">
        <f>I139</f>
        <v>0</v>
      </c>
      <c r="J138" s="20" t="e">
        <f t="shared" si="32"/>
        <v>#DIV/0!</v>
      </c>
      <c r="K138" s="20" t="e">
        <f t="shared" si="32"/>
        <v>#DIV/0!</v>
      </c>
      <c r="L138" s="20" t="e">
        <f t="shared" si="32"/>
        <v>#DIV/0!</v>
      </c>
      <c r="M138" s="7"/>
    </row>
    <row r="139" spans="1:13" ht="62.4" x14ac:dyDescent="0.3">
      <c r="A139" s="114" t="s">
        <v>147</v>
      </c>
      <c r="B139" s="24" t="s">
        <v>19</v>
      </c>
      <c r="C139" s="25" t="s">
        <v>412</v>
      </c>
      <c r="D139" s="26">
        <f t="shared" si="20"/>
        <v>0</v>
      </c>
      <c r="E139" s="26"/>
      <c r="F139" s="26"/>
      <c r="G139" s="20">
        <f t="shared" si="18"/>
        <v>0</v>
      </c>
      <c r="H139" s="26"/>
      <c r="I139" s="26"/>
      <c r="J139" s="20" t="e">
        <f t="shared" si="32"/>
        <v>#DIV/0!</v>
      </c>
      <c r="K139" s="20" t="e">
        <f t="shared" si="32"/>
        <v>#DIV/0!</v>
      </c>
      <c r="L139" s="20" t="e">
        <f t="shared" si="32"/>
        <v>#DIV/0!</v>
      </c>
      <c r="M139" s="7"/>
    </row>
    <row r="140" spans="1:13" ht="46.8" x14ac:dyDescent="0.3">
      <c r="A140" s="114" t="s">
        <v>148</v>
      </c>
      <c r="B140" s="24" t="s">
        <v>19</v>
      </c>
      <c r="C140" s="25" t="s">
        <v>413</v>
      </c>
      <c r="D140" s="26">
        <f t="shared" si="20"/>
        <v>43496000</v>
      </c>
      <c r="E140" s="26">
        <f>E141+E142</f>
        <v>43370100</v>
      </c>
      <c r="F140" s="26">
        <f>F141+F142</f>
        <v>125900</v>
      </c>
      <c r="G140" s="20">
        <f t="shared" si="18"/>
        <v>22547641.469999999</v>
      </c>
      <c r="H140" s="26">
        <f>H141+H142</f>
        <v>22547641.469999999</v>
      </c>
      <c r="I140" s="26"/>
      <c r="J140" s="20">
        <f t="shared" si="32"/>
        <v>51.838425303476178</v>
      </c>
      <c r="K140" s="20">
        <f t="shared" si="32"/>
        <v>51.988908187899028</v>
      </c>
      <c r="L140" s="20">
        <f t="shared" si="32"/>
        <v>0</v>
      </c>
      <c r="M140" s="7"/>
    </row>
    <row r="141" spans="1:13" ht="62.4" x14ac:dyDescent="0.3">
      <c r="A141" s="114" t="s">
        <v>149</v>
      </c>
      <c r="B141" s="24" t="s">
        <v>19</v>
      </c>
      <c r="C141" s="25" t="s">
        <v>414</v>
      </c>
      <c r="D141" s="26">
        <f t="shared" si="20"/>
        <v>43370100</v>
      </c>
      <c r="E141" s="26">
        <v>43370100</v>
      </c>
      <c r="F141" s="26"/>
      <c r="G141" s="20">
        <f t="shared" si="18"/>
        <v>22547641.469999999</v>
      </c>
      <c r="H141" s="26">
        <v>22547641.469999999</v>
      </c>
      <c r="I141" s="26"/>
      <c r="J141" s="20">
        <f t="shared" si="32"/>
        <v>51.988908187899028</v>
      </c>
      <c r="K141" s="20">
        <f t="shared" si="32"/>
        <v>51.988908187899028</v>
      </c>
      <c r="L141" s="20" t="e">
        <f t="shared" si="32"/>
        <v>#DIV/0!</v>
      </c>
      <c r="M141" s="7"/>
    </row>
    <row r="142" spans="1:13" ht="62.4" x14ac:dyDescent="0.3">
      <c r="A142" s="114" t="s">
        <v>150</v>
      </c>
      <c r="B142" s="24" t="s">
        <v>19</v>
      </c>
      <c r="C142" s="25" t="s">
        <v>417</v>
      </c>
      <c r="D142" s="26">
        <f t="shared" si="20"/>
        <v>125900</v>
      </c>
      <c r="E142" s="26"/>
      <c r="F142" s="26">
        <v>125900</v>
      </c>
      <c r="G142" s="20">
        <f t="shared" si="18"/>
        <v>61900</v>
      </c>
      <c r="H142" s="26"/>
      <c r="I142" s="26">
        <v>61900</v>
      </c>
      <c r="J142" s="20">
        <f t="shared" si="32"/>
        <v>49.166004765687056</v>
      </c>
      <c r="K142" s="20" t="e">
        <f t="shared" si="32"/>
        <v>#DIV/0!</v>
      </c>
      <c r="L142" s="20">
        <f t="shared" si="32"/>
        <v>49.166004765687056</v>
      </c>
      <c r="M142" s="7"/>
    </row>
    <row r="143" spans="1:13" ht="46.8" x14ac:dyDescent="0.3">
      <c r="A143" s="114" t="s">
        <v>151</v>
      </c>
      <c r="B143" s="24" t="s">
        <v>19</v>
      </c>
      <c r="C143" s="25" t="s">
        <v>415</v>
      </c>
      <c r="D143" s="26">
        <f t="shared" si="20"/>
        <v>0</v>
      </c>
      <c r="E143" s="26"/>
      <c r="F143" s="26"/>
      <c r="G143" s="20">
        <f t="shared" si="18"/>
        <v>0</v>
      </c>
      <c r="H143" s="26"/>
      <c r="I143" s="26"/>
      <c r="J143" s="26"/>
      <c r="K143" s="26"/>
      <c r="L143" s="26"/>
      <c r="M143" s="7"/>
    </row>
    <row r="144" spans="1:13" ht="62.4" x14ac:dyDescent="0.3">
      <c r="A144" s="114" t="s">
        <v>152</v>
      </c>
      <c r="B144" s="24" t="s">
        <v>19</v>
      </c>
      <c r="C144" s="25" t="s">
        <v>416</v>
      </c>
      <c r="D144" s="26">
        <f t="shared" si="20"/>
        <v>0</v>
      </c>
      <c r="E144" s="26"/>
      <c r="F144" s="26"/>
      <c r="G144" s="20">
        <f t="shared" si="18"/>
        <v>0</v>
      </c>
      <c r="H144" s="26"/>
      <c r="I144" s="26"/>
      <c r="J144" s="26"/>
      <c r="K144" s="26"/>
      <c r="L144" s="26"/>
      <c r="M144" s="7"/>
    </row>
    <row r="145" spans="1:13" ht="31.2" x14ac:dyDescent="0.3">
      <c r="A145" s="114" t="s">
        <v>343</v>
      </c>
      <c r="B145" s="24" t="s">
        <v>19</v>
      </c>
      <c r="C145" s="25" t="s">
        <v>418</v>
      </c>
      <c r="D145" s="26">
        <f t="shared" si="20"/>
        <v>700</v>
      </c>
      <c r="E145" s="26">
        <v>700</v>
      </c>
      <c r="F145" s="26"/>
      <c r="G145" s="20">
        <f t="shared" si="18"/>
        <v>700</v>
      </c>
      <c r="H145" s="26">
        <v>700</v>
      </c>
      <c r="I145" s="26"/>
      <c r="J145" s="20">
        <f t="shared" ref="J145" si="33">G145/D145*100</f>
        <v>100</v>
      </c>
      <c r="K145" s="26"/>
      <c r="L145" s="26"/>
      <c r="M145" s="7"/>
    </row>
    <row r="146" spans="1:13" ht="15.6" x14ac:dyDescent="0.3">
      <c r="A146" s="114" t="s">
        <v>153</v>
      </c>
      <c r="B146" s="24" t="s">
        <v>19</v>
      </c>
      <c r="C146" s="25" t="s">
        <v>419</v>
      </c>
      <c r="D146" s="26">
        <f t="shared" si="20"/>
        <v>189720900</v>
      </c>
      <c r="E146" s="26">
        <f>E147</f>
        <v>189720900</v>
      </c>
      <c r="F146" s="26"/>
      <c r="G146" s="20">
        <f t="shared" si="18"/>
        <v>89770550</v>
      </c>
      <c r="H146" s="26">
        <f>H147</f>
        <v>89770550</v>
      </c>
      <c r="I146" s="26"/>
      <c r="J146" s="20">
        <f t="shared" ref="J146:L149" si="34">G146/D146*100</f>
        <v>47.317164318744013</v>
      </c>
      <c r="K146" s="20">
        <f t="shared" si="34"/>
        <v>47.317164318744013</v>
      </c>
      <c r="L146" s="20" t="e">
        <f t="shared" si="34"/>
        <v>#DIV/0!</v>
      </c>
      <c r="M146" s="7"/>
    </row>
    <row r="147" spans="1:13" ht="31.2" x14ac:dyDescent="0.3">
      <c r="A147" s="114" t="s">
        <v>154</v>
      </c>
      <c r="B147" s="24" t="s">
        <v>19</v>
      </c>
      <c r="C147" s="25" t="s">
        <v>420</v>
      </c>
      <c r="D147" s="26">
        <f t="shared" si="20"/>
        <v>189720900</v>
      </c>
      <c r="E147" s="26">
        <v>189720900</v>
      </c>
      <c r="F147" s="26"/>
      <c r="G147" s="20">
        <f t="shared" si="18"/>
        <v>89770550</v>
      </c>
      <c r="H147" s="26">
        <v>89770550</v>
      </c>
      <c r="I147" s="26"/>
      <c r="J147" s="20">
        <f t="shared" si="34"/>
        <v>47.317164318744013</v>
      </c>
      <c r="K147" s="20">
        <f t="shared" si="34"/>
        <v>47.317164318744013</v>
      </c>
      <c r="L147" s="20" t="e">
        <f t="shared" si="34"/>
        <v>#DIV/0!</v>
      </c>
      <c r="M147" s="7"/>
    </row>
    <row r="148" spans="1:13" ht="15.6" x14ac:dyDescent="0.3">
      <c r="A148" s="114" t="s">
        <v>155</v>
      </c>
      <c r="B148" s="24" t="s">
        <v>19</v>
      </c>
      <c r="C148" s="25" t="s">
        <v>421</v>
      </c>
      <c r="D148" s="26">
        <f>D152+D151</f>
        <v>6963700</v>
      </c>
      <c r="E148" s="26">
        <f>E149+E152+E151</f>
        <v>9132567.0800000001</v>
      </c>
      <c r="F148" s="26">
        <f>F149+F152</f>
        <v>0</v>
      </c>
      <c r="G148" s="20">
        <f>G151+G152</f>
        <v>3683174.04</v>
      </c>
      <c r="H148" s="26">
        <f>H149+H152+H151</f>
        <v>4612619.8499999996</v>
      </c>
      <c r="I148" s="26">
        <f>I152+I151</f>
        <v>0</v>
      </c>
      <c r="J148" s="20">
        <f t="shared" si="34"/>
        <v>52.89104987291239</v>
      </c>
      <c r="K148" s="20">
        <f t="shared" si="34"/>
        <v>50.507374428176654</v>
      </c>
      <c r="L148" s="20" t="e">
        <f t="shared" si="34"/>
        <v>#DIV/0!</v>
      </c>
      <c r="M148" s="7"/>
    </row>
    <row r="149" spans="1:13" ht="93.6" x14ac:dyDescent="0.3">
      <c r="A149" s="114" t="s">
        <v>156</v>
      </c>
      <c r="B149" s="24" t="s">
        <v>19</v>
      </c>
      <c r="C149" s="25" t="s">
        <v>422</v>
      </c>
      <c r="D149" s="26"/>
      <c r="E149" s="26">
        <f>E150</f>
        <v>2168867.08</v>
      </c>
      <c r="F149" s="26">
        <f>F150</f>
        <v>0</v>
      </c>
      <c r="G149" s="20"/>
      <c r="H149" s="26">
        <f>H150</f>
        <v>929445.81</v>
      </c>
      <c r="I149" s="26">
        <f>I150</f>
        <v>0</v>
      </c>
      <c r="J149" s="20" t="e">
        <f t="shared" si="34"/>
        <v>#DIV/0!</v>
      </c>
      <c r="K149" s="20">
        <f t="shared" si="34"/>
        <v>42.853977478416979</v>
      </c>
      <c r="L149" s="20" t="e">
        <f t="shared" si="34"/>
        <v>#DIV/0!</v>
      </c>
      <c r="M149" s="7"/>
    </row>
    <row r="150" spans="1:13" ht="109.2" x14ac:dyDescent="0.3">
      <c r="A150" s="114" t="s">
        <v>157</v>
      </c>
      <c r="B150" s="24" t="s">
        <v>19</v>
      </c>
      <c r="C150" s="25" t="s">
        <v>423</v>
      </c>
      <c r="D150" s="26"/>
      <c r="E150" s="26">
        <v>2168867.08</v>
      </c>
      <c r="F150" s="26"/>
      <c r="G150" s="20"/>
      <c r="H150" s="26">
        <v>929445.81</v>
      </c>
      <c r="I150" s="26"/>
      <c r="J150" s="26" t="e">
        <f t="shared" ref="J150:J156" si="35">G150/D150*100</f>
        <v>#DIV/0!</v>
      </c>
      <c r="K150" s="26">
        <f t="shared" ref="K150:K156" si="36">H150/E150*100</f>
        <v>42.853977478416979</v>
      </c>
      <c r="L150" s="26" t="e">
        <f t="shared" ref="L150:L156" si="37">I150/F150*100</f>
        <v>#DIV/0!</v>
      </c>
      <c r="M150" s="7"/>
    </row>
    <row r="151" spans="1:13" ht="15.6" x14ac:dyDescent="0.3">
      <c r="A151" s="114" t="s">
        <v>436</v>
      </c>
      <c r="B151" s="24" t="s">
        <v>19</v>
      </c>
      <c r="C151" s="25" t="s">
        <v>435</v>
      </c>
      <c r="D151" s="26">
        <f>E151</f>
        <v>0</v>
      </c>
      <c r="E151" s="26"/>
      <c r="F151" s="26"/>
      <c r="G151" s="20">
        <f>H151</f>
        <v>0</v>
      </c>
      <c r="H151" s="26"/>
      <c r="I151" s="26"/>
      <c r="J151" s="26"/>
      <c r="K151" s="26"/>
      <c r="L151" s="26"/>
      <c r="M151" s="7"/>
    </row>
    <row r="152" spans="1:13" ht="15.6" x14ac:dyDescent="0.3">
      <c r="A152" s="114" t="s">
        <v>424</v>
      </c>
      <c r="B152" s="47" t="s">
        <v>19</v>
      </c>
      <c r="C152" s="48" t="s">
        <v>425</v>
      </c>
      <c r="D152" s="49">
        <f>E152+D155</f>
        <v>6963700</v>
      </c>
      <c r="E152" s="49">
        <f>E153+E154</f>
        <v>6963700</v>
      </c>
      <c r="F152" s="49">
        <f>F155</f>
        <v>0</v>
      </c>
      <c r="G152" s="53">
        <f>H152+G155</f>
        <v>3683174.04</v>
      </c>
      <c r="H152" s="49">
        <f>H153+H154</f>
        <v>3683174.04</v>
      </c>
      <c r="I152" s="49">
        <f>I155</f>
        <v>0</v>
      </c>
      <c r="J152" s="49">
        <f t="shared" si="35"/>
        <v>52.89104987291239</v>
      </c>
      <c r="K152" s="49">
        <f t="shared" si="36"/>
        <v>52.89104987291239</v>
      </c>
      <c r="L152" s="49" t="e">
        <f t="shared" si="37"/>
        <v>#DIV/0!</v>
      </c>
      <c r="M152" s="7"/>
    </row>
    <row r="153" spans="1:13" ht="31.2" x14ac:dyDescent="0.3">
      <c r="A153" s="114" t="s">
        <v>430</v>
      </c>
      <c r="B153" s="24" t="s">
        <v>19</v>
      </c>
      <c r="C153" s="25" t="s">
        <v>485</v>
      </c>
      <c r="D153" s="26">
        <f>E153</f>
        <v>6468300</v>
      </c>
      <c r="E153" s="26">
        <v>6468300</v>
      </c>
      <c r="F153" s="26"/>
      <c r="G153" s="20">
        <f t="shared" si="18"/>
        <v>3469076.33</v>
      </c>
      <c r="H153" s="26">
        <v>3469076.33</v>
      </c>
      <c r="I153" s="26"/>
      <c r="J153" s="26">
        <f t="shared" si="35"/>
        <v>53.631964040010516</v>
      </c>
      <c r="K153" s="26">
        <f t="shared" si="36"/>
        <v>53.631964040010516</v>
      </c>
      <c r="L153" s="26" t="e">
        <f t="shared" si="37"/>
        <v>#DIV/0!</v>
      </c>
      <c r="M153" s="7"/>
    </row>
    <row r="154" spans="1:13" ht="31.2" x14ac:dyDescent="0.3">
      <c r="A154" s="114" t="s">
        <v>430</v>
      </c>
      <c r="B154" s="24" t="s">
        <v>19</v>
      </c>
      <c r="C154" s="25" t="s">
        <v>482</v>
      </c>
      <c r="D154" s="26">
        <f>E154</f>
        <v>495400</v>
      </c>
      <c r="E154" s="26">
        <v>495400</v>
      </c>
      <c r="F154" s="26"/>
      <c r="G154" s="20">
        <f>H154</f>
        <v>214097.71</v>
      </c>
      <c r="H154" s="26">
        <v>214097.71</v>
      </c>
      <c r="I154" s="26"/>
      <c r="J154" s="26"/>
      <c r="K154" s="26">
        <f t="shared" si="36"/>
        <v>43.217139685102943</v>
      </c>
      <c r="L154" s="26"/>
      <c r="M154" s="7"/>
    </row>
    <row r="155" spans="1:13" ht="31.2" x14ac:dyDescent="0.3">
      <c r="A155" s="114" t="s">
        <v>431</v>
      </c>
      <c r="B155" s="24" t="s">
        <v>19</v>
      </c>
      <c r="C155" s="25" t="s">
        <v>429</v>
      </c>
      <c r="D155" s="26">
        <f>F155</f>
        <v>0</v>
      </c>
      <c r="E155" s="26"/>
      <c r="F155" s="26"/>
      <c r="G155" s="20">
        <f>I155</f>
        <v>0</v>
      </c>
      <c r="H155" s="26"/>
      <c r="I155" s="26"/>
      <c r="J155" s="26" t="e">
        <f t="shared" si="35"/>
        <v>#DIV/0!</v>
      </c>
      <c r="K155" s="26" t="e">
        <f t="shared" si="36"/>
        <v>#DIV/0!</v>
      </c>
      <c r="L155" s="26" t="e">
        <f t="shared" si="37"/>
        <v>#DIV/0!</v>
      </c>
      <c r="M155" s="7"/>
    </row>
    <row r="156" spans="1:13" ht="15.6" x14ac:dyDescent="0.3">
      <c r="A156" s="114" t="s">
        <v>455</v>
      </c>
      <c r="B156" s="24" t="s">
        <v>19</v>
      </c>
      <c r="C156" s="25" t="s">
        <v>342</v>
      </c>
      <c r="D156" s="26">
        <f t="shared" si="20"/>
        <v>0</v>
      </c>
      <c r="E156" s="26"/>
      <c r="F156" s="26"/>
      <c r="G156" s="20">
        <f t="shared" si="18"/>
        <v>0</v>
      </c>
      <c r="H156" s="26"/>
      <c r="I156" s="26"/>
      <c r="J156" s="20" t="e">
        <f t="shared" si="35"/>
        <v>#DIV/0!</v>
      </c>
      <c r="K156" s="26" t="e">
        <f t="shared" si="36"/>
        <v>#DIV/0!</v>
      </c>
      <c r="L156" s="26" t="e">
        <f t="shared" si="37"/>
        <v>#DIV/0!</v>
      </c>
      <c r="M156" s="7"/>
    </row>
    <row r="157" spans="1:13" ht="78" x14ac:dyDescent="0.3">
      <c r="A157" s="111" t="s">
        <v>159</v>
      </c>
      <c r="B157" s="24" t="s">
        <v>19</v>
      </c>
      <c r="C157" s="25" t="s">
        <v>158</v>
      </c>
      <c r="D157" s="26">
        <f t="shared" si="20"/>
        <v>-11918048.210000001</v>
      </c>
      <c r="E157" s="26">
        <f>E158+E159</f>
        <v>-11918048.210000001</v>
      </c>
      <c r="F157" s="26">
        <f>F158+F159</f>
        <v>0</v>
      </c>
      <c r="G157" s="53">
        <f t="shared" si="18"/>
        <v>-11918048.210000001</v>
      </c>
      <c r="H157" s="26">
        <f>H158+H159</f>
        <v>-11918048.210000001</v>
      </c>
      <c r="I157" s="26">
        <f>I158+I159</f>
        <v>0</v>
      </c>
      <c r="J157" s="20">
        <f t="shared" ref="J157:L158" si="38">G157/D157*100</f>
        <v>100</v>
      </c>
      <c r="K157" s="20">
        <f t="shared" si="38"/>
        <v>100</v>
      </c>
      <c r="L157" s="20" t="e">
        <f t="shared" si="38"/>
        <v>#DIV/0!</v>
      </c>
      <c r="M157" s="7"/>
    </row>
    <row r="158" spans="1:13" ht="78" x14ac:dyDescent="0.3">
      <c r="A158" s="114" t="s">
        <v>159</v>
      </c>
      <c r="B158" s="24" t="s">
        <v>19</v>
      </c>
      <c r="C158" s="25" t="s">
        <v>426</v>
      </c>
      <c r="D158" s="26">
        <f t="shared" si="20"/>
        <v>-11918048.210000001</v>
      </c>
      <c r="E158" s="26">
        <v>-11918048.210000001</v>
      </c>
      <c r="F158" s="26"/>
      <c r="G158" s="20">
        <f t="shared" si="18"/>
        <v>-11918048.210000001</v>
      </c>
      <c r="H158" s="26">
        <v>-11918048.210000001</v>
      </c>
      <c r="I158" s="26"/>
      <c r="J158" s="20">
        <f t="shared" si="38"/>
        <v>100</v>
      </c>
      <c r="K158" s="20">
        <f t="shared" si="38"/>
        <v>100</v>
      </c>
      <c r="L158" s="20" t="e">
        <f t="shared" si="38"/>
        <v>#DIV/0!</v>
      </c>
      <c r="M158" s="7"/>
    </row>
    <row r="159" spans="1:13" ht="63" thickBot="1" x14ac:dyDescent="0.35">
      <c r="A159" s="114" t="s">
        <v>160</v>
      </c>
      <c r="B159" s="24" t="s">
        <v>19</v>
      </c>
      <c r="C159" s="25" t="s">
        <v>427</v>
      </c>
      <c r="D159" s="26">
        <f t="shared" si="20"/>
        <v>0</v>
      </c>
      <c r="E159" s="26"/>
      <c r="F159" s="26"/>
      <c r="G159" s="20">
        <f t="shared" si="18"/>
        <v>0</v>
      </c>
      <c r="H159" s="26"/>
      <c r="I159" s="26"/>
      <c r="J159" s="26"/>
      <c r="K159" s="26"/>
      <c r="L159" s="26"/>
      <c r="M159" s="7"/>
    </row>
    <row r="160" spans="1:13" x14ac:dyDescent="0.3">
      <c r="A160" s="8"/>
      <c r="B160" s="11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 t="s">
        <v>161</v>
      </c>
    </row>
    <row r="161" spans="1:13" x14ac:dyDescent="0.3">
      <c r="A161" s="8"/>
      <c r="B161" s="8"/>
      <c r="C161" s="8"/>
      <c r="D161" s="13"/>
      <c r="E161" s="13"/>
      <c r="F161" s="13"/>
      <c r="G161" s="13"/>
      <c r="H161" s="13"/>
      <c r="I161" s="13"/>
      <c r="J161" s="13"/>
      <c r="K161" s="13"/>
      <c r="L161" s="13"/>
      <c r="M161" s="3" t="s">
        <v>161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B13" workbookViewId="0">
      <selection activeCell="I34" sqref="I34"/>
    </sheetView>
  </sheetViews>
  <sheetFormatPr defaultColWidth="9.109375" defaultRowHeight="14.4" x14ac:dyDescent="0.3"/>
  <cols>
    <col min="1" max="1" width="46.88671875" style="1" customWidth="1"/>
    <col min="2" max="2" width="7.109375" style="1" customWidth="1"/>
    <col min="3" max="3" width="31.44140625" style="1" customWidth="1"/>
    <col min="4" max="4" width="16.5546875" style="1" customWidth="1"/>
    <col min="5" max="5" width="16.6640625" style="1" customWidth="1"/>
    <col min="6" max="7" width="15.44140625" style="1" customWidth="1"/>
    <col min="8" max="8" width="16.6640625" style="1" customWidth="1"/>
    <col min="9" max="9" width="17.88671875" style="1" customWidth="1"/>
    <col min="10" max="12" width="14.6640625" style="1" customWidth="1"/>
    <col min="13" max="13" width="9.6640625" style="1" customWidth="1"/>
    <col min="14" max="16384" width="9.109375" style="1"/>
  </cols>
  <sheetData>
    <row r="1" spans="1:13" ht="7.5" customHeight="1" x14ac:dyDescent="0.3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3">
      <c r="A2" s="27"/>
      <c r="B2" s="27"/>
      <c r="C2" s="27" t="s">
        <v>303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" customHeight="1" x14ac:dyDescent="0.3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3">
      <c r="A4" s="132" t="s">
        <v>0</v>
      </c>
      <c r="B4" s="132" t="s">
        <v>1</v>
      </c>
      <c r="C4" s="132" t="s">
        <v>162</v>
      </c>
      <c r="D4" s="134" t="s">
        <v>3</v>
      </c>
      <c r="E4" s="129"/>
      <c r="F4" s="129"/>
      <c r="G4" s="134" t="s">
        <v>4</v>
      </c>
      <c r="H4" s="129"/>
      <c r="I4" s="129"/>
      <c r="J4" s="127" t="s">
        <v>314</v>
      </c>
      <c r="K4" s="127" t="s">
        <v>315</v>
      </c>
      <c r="L4" s="127" t="s">
        <v>316</v>
      </c>
      <c r="M4" s="5"/>
    </row>
    <row r="5" spans="1:13" ht="140.4" customHeight="1" x14ac:dyDescent="0.3">
      <c r="A5" s="133"/>
      <c r="B5" s="133"/>
      <c r="C5" s="133"/>
      <c r="D5" s="18" t="s">
        <v>301</v>
      </c>
      <c r="E5" s="18" t="s">
        <v>163</v>
      </c>
      <c r="F5" s="18" t="s">
        <v>8</v>
      </c>
      <c r="G5" s="18" t="s">
        <v>301</v>
      </c>
      <c r="H5" s="18" t="s">
        <v>7</v>
      </c>
      <c r="I5" s="18" t="s">
        <v>8</v>
      </c>
      <c r="J5" s="128"/>
      <c r="K5" s="128"/>
      <c r="L5" s="128"/>
      <c r="M5" s="5"/>
    </row>
    <row r="6" spans="1:13" ht="11.4" customHeight="1" thickBot="1" x14ac:dyDescent="0.35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325</v>
      </c>
      <c r="K6" s="19" t="s">
        <v>326</v>
      </c>
      <c r="L6" s="19" t="s">
        <v>327</v>
      </c>
      <c r="M6" s="5"/>
    </row>
    <row r="7" spans="1:13" ht="15.6" x14ac:dyDescent="0.3">
      <c r="A7" s="54" t="s">
        <v>164</v>
      </c>
      <c r="B7" s="51" t="s">
        <v>165</v>
      </c>
      <c r="C7" s="55" t="s">
        <v>335</v>
      </c>
      <c r="D7" s="49">
        <f t="shared" ref="D7:I7" si="0">D9+D18+D20+D25+D31+D38+D44+D47+D49+D54+D57+D59+D36</f>
        <v>670891952.21000004</v>
      </c>
      <c r="E7" s="49">
        <f t="shared" si="0"/>
        <v>593396721.46000004</v>
      </c>
      <c r="F7" s="49">
        <f t="shared" si="0"/>
        <v>131044097.83</v>
      </c>
      <c r="G7" s="49">
        <f t="shared" si="0"/>
        <v>326757261.25999993</v>
      </c>
      <c r="H7" s="49">
        <f t="shared" si="0"/>
        <v>311671564.49999994</v>
      </c>
      <c r="I7" s="49">
        <f t="shared" si="0"/>
        <v>39310242.570000008</v>
      </c>
      <c r="J7" s="49">
        <f>G7/D7*100</f>
        <v>48.70490101776025</v>
      </c>
      <c r="K7" s="49">
        <f>H7/E7*100</f>
        <v>52.523304094629928</v>
      </c>
      <c r="L7" s="49">
        <f>I7/F7*100</f>
        <v>29.997720783271088</v>
      </c>
      <c r="M7" s="7"/>
    </row>
    <row r="8" spans="1:13" ht="15.6" x14ac:dyDescent="0.3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2" x14ac:dyDescent="0.3">
      <c r="A9" s="46" t="s">
        <v>166</v>
      </c>
      <c r="B9" s="47" t="s">
        <v>167</v>
      </c>
      <c r="C9" s="48" t="s">
        <v>168</v>
      </c>
      <c r="D9" s="49">
        <f t="shared" ref="D9:I9" si="1">SUM(D10:D17)</f>
        <v>190280162.63999999</v>
      </c>
      <c r="E9" s="49">
        <f t="shared" si="1"/>
        <v>144471457.63999999</v>
      </c>
      <c r="F9" s="49">
        <f t="shared" si="1"/>
        <v>45808705</v>
      </c>
      <c r="G9" s="49">
        <f t="shared" si="1"/>
        <v>98055607.699999988</v>
      </c>
      <c r="H9" s="49">
        <f t="shared" si="1"/>
        <v>75731796.030000001</v>
      </c>
      <c r="I9" s="49">
        <f t="shared" si="1"/>
        <v>22323811.670000002</v>
      </c>
      <c r="J9" s="49">
        <f t="shared" ref="J9:L13" si="2">G9/D9*100</f>
        <v>51.53222823627496</v>
      </c>
      <c r="K9" s="49">
        <f t="shared" si="2"/>
        <v>52.419901665775157</v>
      </c>
      <c r="L9" s="49">
        <f t="shared" si="2"/>
        <v>48.732684475581664</v>
      </c>
      <c r="M9" s="7"/>
    </row>
    <row r="10" spans="1:13" ht="46.8" x14ac:dyDescent="0.3">
      <c r="A10" s="56" t="s">
        <v>169</v>
      </c>
      <c r="B10" s="57" t="s">
        <v>167</v>
      </c>
      <c r="C10" s="58" t="s">
        <v>170</v>
      </c>
      <c r="D10" s="59">
        <f>E10+F10</f>
        <v>8527701</v>
      </c>
      <c r="E10" s="59">
        <v>3138700</v>
      </c>
      <c r="F10" s="59">
        <v>5389001</v>
      </c>
      <c r="G10" s="59">
        <f>H10+I10</f>
        <v>4491413.04</v>
      </c>
      <c r="H10" s="59">
        <v>1456119.62</v>
      </c>
      <c r="I10" s="59">
        <v>3035293.42</v>
      </c>
      <c r="J10" s="26">
        <f t="shared" si="2"/>
        <v>52.668509836355661</v>
      </c>
      <c r="K10" s="26">
        <f t="shared" si="2"/>
        <v>46.392443368273497</v>
      </c>
      <c r="L10" s="26">
        <f t="shared" si="2"/>
        <v>56.323860767515164</v>
      </c>
      <c r="M10" s="7"/>
    </row>
    <row r="11" spans="1:13" ht="78" x14ac:dyDescent="0.3">
      <c r="A11" s="56" t="s">
        <v>171</v>
      </c>
      <c r="B11" s="57" t="s">
        <v>167</v>
      </c>
      <c r="C11" s="58" t="s">
        <v>172</v>
      </c>
      <c r="D11" s="59">
        <f t="shared" ref="D11:D17" si="3">E11+F11</f>
        <v>62885</v>
      </c>
      <c r="E11" s="59">
        <v>36885</v>
      </c>
      <c r="F11" s="59">
        <v>26000</v>
      </c>
      <c r="G11" s="59">
        <f t="shared" ref="G11:G17" si="4">H11+I11</f>
        <v>34025</v>
      </c>
      <c r="H11" s="59">
        <v>34025</v>
      </c>
      <c r="I11" s="59"/>
      <c r="J11" s="26">
        <f t="shared" si="2"/>
        <v>54.106702711298404</v>
      </c>
      <c r="K11" s="26">
        <f t="shared" si="2"/>
        <v>92.246170530025751</v>
      </c>
      <c r="L11" s="26">
        <f t="shared" si="2"/>
        <v>0</v>
      </c>
      <c r="M11" s="7"/>
    </row>
    <row r="12" spans="1:13" ht="78" x14ac:dyDescent="0.3">
      <c r="A12" s="56" t="s">
        <v>173</v>
      </c>
      <c r="B12" s="57" t="s">
        <v>167</v>
      </c>
      <c r="C12" s="58" t="s">
        <v>174</v>
      </c>
      <c r="D12" s="59">
        <f t="shared" si="3"/>
        <v>74374687.50999999</v>
      </c>
      <c r="E12" s="59">
        <v>34276033.509999998</v>
      </c>
      <c r="F12" s="59">
        <v>40098654</v>
      </c>
      <c r="G12" s="59">
        <f>H12+I12</f>
        <v>36539986.25</v>
      </c>
      <c r="H12" s="59">
        <v>17251468</v>
      </c>
      <c r="I12" s="59">
        <v>19288518.25</v>
      </c>
      <c r="J12" s="26">
        <f t="shared" si="2"/>
        <v>49.129599697594756</v>
      </c>
      <c r="K12" s="26">
        <f t="shared" si="2"/>
        <v>50.330992922407148</v>
      </c>
      <c r="L12" s="26">
        <f t="shared" si="2"/>
        <v>48.102657635341082</v>
      </c>
      <c r="M12" s="7"/>
    </row>
    <row r="13" spans="1:13" ht="15.6" x14ac:dyDescent="0.3">
      <c r="A13" s="56" t="s">
        <v>175</v>
      </c>
      <c r="B13" s="57" t="s">
        <v>167</v>
      </c>
      <c r="C13" s="58" t="s">
        <v>176</v>
      </c>
      <c r="D13" s="59">
        <f t="shared" si="3"/>
        <v>700</v>
      </c>
      <c r="E13" s="59">
        <v>700</v>
      </c>
      <c r="F13" s="59">
        <v>0</v>
      </c>
      <c r="G13" s="59">
        <f t="shared" si="4"/>
        <v>540</v>
      </c>
      <c r="H13" s="59">
        <v>540</v>
      </c>
      <c r="I13" s="59">
        <v>0</v>
      </c>
      <c r="J13" s="26"/>
      <c r="K13" s="26">
        <f t="shared" si="2"/>
        <v>77.142857142857153</v>
      </c>
      <c r="L13" s="26"/>
      <c r="M13" s="7"/>
    </row>
    <row r="14" spans="1:13" ht="62.4" x14ac:dyDescent="0.3">
      <c r="A14" s="56" t="s">
        <v>177</v>
      </c>
      <c r="B14" s="57" t="s">
        <v>167</v>
      </c>
      <c r="C14" s="58" t="s">
        <v>178</v>
      </c>
      <c r="D14" s="59">
        <f t="shared" si="3"/>
        <v>25300739</v>
      </c>
      <c r="E14" s="59">
        <v>25300739</v>
      </c>
      <c r="F14" s="59">
        <v>0</v>
      </c>
      <c r="G14" s="59">
        <f t="shared" si="4"/>
        <v>10897627.869999999</v>
      </c>
      <c r="H14" s="59">
        <v>10897627.869999999</v>
      </c>
      <c r="I14" s="59">
        <v>0</v>
      </c>
      <c r="J14" s="26">
        <f>G14/D14*100</f>
        <v>43.072369822873554</v>
      </c>
      <c r="K14" s="26">
        <f>H14/E14*100</f>
        <v>43.072369822873554</v>
      </c>
      <c r="L14" s="26" t="e">
        <f>I14/F14*100</f>
        <v>#DIV/0!</v>
      </c>
      <c r="M14" s="7"/>
    </row>
    <row r="15" spans="1:13" ht="31.2" x14ac:dyDescent="0.3">
      <c r="A15" s="56" t="s">
        <v>179</v>
      </c>
      <c r="B15" s="57" t="s">
        <v>167</v>
      </c>
      <c r="C15" s="58" t="s">
        <v>180</v>
      </c>
      <c r="D15" s="59">
        <f t="shared" si="3"/>
        <v>1626250</v>
      </c>
      <c r="E15" s="59">
        <v>1389300</v>
      </c>
      <c r="F15" s="59">
        <v>236950</v>
      </c>
      <c r="G15" s="59">
        <f t="shared" si="4"/>
        <v>0</v>
      </c>
      <c r="H15" s="59"/>
      <c r="I15" s="59"/>
      <c r="J15" s="26"/>
      <c r="K15" s="26">
        <f>H15/E15*100</f>
        <v>0</v>
      </c>
      <c r="L15" s="26">
        <f>I15/F15*100</f>
        <v>0</v>
      </c>
      <c r="M15" s="7"/>
    </row>
    <row r="16" spans="1:13" ht="15.6" x14ac:dyDescent="0.3">
      <c r="A16" s="56" t="s">
        <v>181</v>
      </c>
      <c r="B16" s="57" t="s">
        <v>167</v>
      </c>
      <c r="C16" s="58" t="s">
        <v>182</v>
      </c>
      <c r="D16" s="59">
        <f t="shared" si="3"/>
        <v>106000</v>
      </c>
      <c r="E16" s="59">
        <v>50000</v>
      </c>
      <c r="F16" s="59">
        <v>56000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6" x14ac:dyDescent="0.3">
      <c r="A17" s="56" t="s">
        <v>183</v>
      </c>
      <c r="B17" s="57" t="s">
        <v>167</v>
      </c>
      <c r="C17" s="58" t="s">
        <v>184</v>
      </c>
      <c r="D17" s="59">
        <f t="shared" si="3"/>
        <v>80281200.129999995</v>
      </c>
      <c r="E17" s="59">
        <v>80279100.129999995</v>
      </c>
      <c r="F17" s="59">
        <v>2100</v>
      </c>
      <c r="G17" s="59">
        <f t="shared" si="4"/>
        <v>46092015.539999999</v>
      </c>
      <c r="H17" s="59">
        <v>46092015.539999999</v>
      </c>
      <c r="I17" s="59"/>
      <c r="J17" s="26">
        <f t="shared" ref="J17:J61" si="5">G17/D17*100</f>
        <v>57.413211891903494</v>
      </c>
      <c r="K17" s="26">
        <f t="shared" ref="K17:K61" si="6">H17/E17*100</f>
        <v>57.414713749108891</v>
      </c>
      <c r="L17" s="26">
        <f t="shared" ref="L17:L61" si="7">I17/F17*100</f>
        <v>0</v>
      </c>
      <c r="M17" s="7"/>
    </row>
    <row r="18" spans="1:13" ht="15.6" x14ac:dyDescent="0.3">
      <c r="A18" s="46" t="s">
        <v>185</v>
      </c>
      <c r="B18" s="47" t="s">
        <v>167</v>
      </c>
      <c r="C18" s="48" t="s">
        <v>186</v>
      </c>
      <c r="D18" s="49">
        <f t="shared" ref="D18:I18" si="8">D19</f>
        <v>1097500</v>
      </c>
      <c r="E18" s="49">
        <f t="shared" si="8"/>
        <v>0</v>
      </c>
      <c r="F18" s="49">
        <f t="shared" si="8"/>
        <v>1097500</v>
      </c>
      <c r="G18" s="49">
        <f t="shared" si="8"/>
        <v>489593</v>
      </c>
      <c r="H18" s="49">
        <f t="shared" si="8"/>
        <v>0</v>
      </c>
      <c r="I18" s="49">
        <f t="shared" si="8"/>
        <v>489593</v>
      </c>
      <c r="J18" s="49">
        <f t="shared" si="5"/>
        <v>44.609840546697036</v>
      </c>
      <c r="K18" s="49" t="e">
        <f t="shared" si="6"/>
        <v>#DIV/0!</v>
      </c>
      <c r="L18" s="49">
        <f t="shared" si="7"/>
        <v>44.609840546697036</v>
      </c>
      <c r="M18" s="7"/>
    </row>
    <row r="19" spans="1:13" ht="31.2" x14ac:dyDescent="0.3">
      <c r="A19" s="56" t="s">
        <v>187</v>
      </c>
      <c r="B19" s="57" t="s">
        <v>167</v>
      </c>
      <c r="C19" s="58" t="s">
        <v>188</v>
      </c>
      <c r="D19" s="59">
        <f>E19+F19</f>
        <v>1097500</v>
      </c>
      <c r="E19" s="59"/>
      <c r="F19" s="59">
        <v>1097500</v>
      </c>
      <c r="G19" s="59">
        <f>I19</f>
        <v>489593</v>
      </c>
      <c r="H19" s="59"/>
      <c r="I19" s="59">
        <v>489593</v>
      </c>
      <c r="J19" s="26">
        <f t="shared" si="5"/>
        <v>44.609840546697036</v>
      </c>
      <c r="K19" s="26" t="e">
        <f t="shared" si="6"/>
        <v>#DIV/0!</v>
      </c>
      <c r="L19" s="26">
        <f t="shared" si="7"/>
        <v>44.609840546697036</v>
      </c>
      <c r="M19" s="7"/>
    </row>
    <row r="20" spans="1:13" ht="46.8" x14ac:dyDescent="0.3">
      <c r="A20" s="46" t="s">
        <v>189</v>
      </c>
      <c r="B20" s="47" t="s">
        <v>167</v>
      </c>
      <c r="C20" s="48" t="s">
        <v>190</v>
      </c>
      <c r="D20" s="49">
        <f t="shared" ref="D20:I20" si="9">D22+D23+D21+D24</f>
        <v>11566400</v>
      </c>
      <c r="E20" s="49">
        <f t="shared" si="9"/>
        <v>10759400</v>
      </c>
      <c r="F20" s="49">
        <f t="shared" si="9"/>
        <v>807000</v>
      </c>
      <c r="G20" s="49">
        <f t="shared" si="9"/>
        <v>4758187.53</v>
      </c>
      <c r="H20" s="49">
        <f t="shared" si="9"/>
        <v>4376758.24</v>
      </c>
      <c r="I20" s="49">
        <f t="shared" si="9"/>
        <v>381429.29</v>
      </c>
      <c r="J20" s="49">
        <f t="shared" si="5"/>
        <v>41.138016409600226</v>
      </c>
      <c r="K20" s="49">
        <f t="shared" si="6"/>
        <v>40.67846013718237</v>
      </c>
      <c r="L20" s="49">
        <f t="shared" si="7"/>
        <v>47.265091697645602</v>
      </c>
      <c r="M20" s="7"/>
    </row>
    <row r="21" spans="1:13" ht="15.6" x14ac:dyDescent="0.3">
      <c r="A21" s="56" t="s">
        <v>312</v>
      </c>
      <c r="B21" s="57" t="s">
        <v>167</v>
      </c>
      <c r="C21" s="58" t="s">
        <v>313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2.4" x14ac:dyDescent="0.3">
      <c r="A22" s="56" t="s">
        <v>191</v>
      </c>
      <c r="B22" s="57" t="s">
        <v>167</v>
      </c>
      <c r="C22" s="58" t="s">
        <v>192</v>
      </c>
      <c r="D22" s="59">
        <f>E22+F22</f>
        <v>10945400</v>
      </c>
      <c r="E22" s="59">
        <v>10584400</v>
      </c>
      <c r="F22" s="59">
        <v>361000</v>
      </c>
      <c r="G22" s="59">
        <f>H22+I22</f>
        <v>4416228.24</v>
      </c>
      <c r="H22" s="59">
        <v>4345258.24</v>
      </c>
      <c r="I22" s="59">
        <v>70970</v>
      </c>
      <c r="J22" s="26">
        <f t="shared" si="5"/>
        <v>40.347801268112633</v>
      </c>
      <c r="K22" s="26">
        <f t="shared" si="6"/>
        <v>41.053420505649832</v>
      </c>
      <c r="L22" s="26">
        <f t="shared" si="7"/>
        <v>19.659279778393351</v>
      </c>
      <c r="M22" s="7"/>
    </row>
    <row r="23" spans="1:13" ht="15.6" x14ac:dyDescent="0.3">
      <c r="A23" s="56" t="s">
        <v>193</v>
      </c>
      <c r="B23" s="57" t="s">
        <v>167</v>
      </c>
      <c r="C23" s="58" t="s">
        <v>194</v>
      </c>
      <c r="D23" s="59">
        <f>E23+F23</f>
        <v>446000</v>
      </c>
      <c r="E23" s="59"/>
      <c r="F23" s="59">
        <v>446000</v>
      </c>
      <c r="G23" s="59">
        <f>H23+I23</f>
        <v>310459.28999999998</v>
      </c>
      <c r="H23" s="59">
        <v>0</v>
      </c>
      <c r="I23" s="59">
        <v>310459.28999999998</v>
      </c>
      <c r="J23" s="26">
        <f t="shared" si="5"/>
        <v>69.609706278026906</v>
      </c>
      <c r="K23" s="26" t="e">
        <f t="shared" si="6"/>
        <v>#DIV/0!</v>
      </c>
      <c r="L23" s="26">
        <f t="shared" si="7"/>
        <v>69.609706278026906</v>
      </c>
      <c r="M23" s="7"/>
    </row>
    <row r="24" spans="1:13" ht="46.8" x14ac:dyDescent="0.3">
      <c r="A24" s="56" t="s">
        <v>328</v>
      </c>
      <c r="B24" s="57" t="s">
        <v>167</v>
      </c>
      <c r="C24" s="58" t="s">
        <v>329</v>
      </c>
      <c r="D24" s="59">
        <f>E24+F24</f>
        <v>175000</v>
      </c>
      <c r="E24" s="59">
        <v>175000</v>
      </c>
      <c r="F24" s="59"/>
      <c r="G24" s="59">
        <f>H24+I24</f>
        <v>31500</v>
      </c>
      <c r="H24" s="59">
        <v>31500</v>
      </c>
      <c r="I24" s="59"/>
      <c r="J24" s="26">
        <f t="shared" si="5"/>
        <v>18</v>
      </c>
      <c r="K24" s="26">
        <f t="shared" si="6"/>
        <v>18</v>
      </c>
      <c r="L24" s="26"/>
      <c r="M24" s="7"/>
    </row>
    <row r="25" spans="1:13" ht="15.6" x14ac:dyDescent="0.3">
      <c r="A25" s="46" t="s">
        <v>195</v>
      </c>
      <c r="B25" s="47" t="s">
        <v>167</v>
      </c>
      <c r="C25" s="48" t="s">
        <v>196</v>
      </c>
      <c r="D25" s="49">
        <f>D26+D27+D28+D29+D30</f>
        <v>23568360.129999999</v>
      </c>
      <c r="E25" s="49">
        <f t="shared" ref="E25:I25" si="10">E26+E27+E28+E29+E30</f>
        <v>466527.06</v>
      </c>
      <c r="F25" s="49">
        <f t="shared" si="10"/>
        <v>23101833.07</v>
      </c>
      <c r="G25" s="49">
        <f t="shared" si="10"/>
        <v>1778980.85</v>
      </c>
      <c r="H25" s="49">
        <f t="shared" si="10"/>
        <v>0</v>
      </c>
      <c r="I25" s="49">
        <f t="shared" si="10"/>
        <v>1778980.85</v>
      </c>
      <c r="J25" s="49">
        <f t="shared" si="5"/>
        <v>7.5481740782446209</v>
      </c>
      <c r="K25" s="49">
        <f t="shared" si="6"/>
        <v>0</v>
      </c>
      <c r="L25" s="49">
        <f t="shared" si="7"/>
        <v>7.7006047295449536</v>
      </c>
      <c r="M25" s="7"/>
    </row>
    <row r="26" spans="1:13" ht="15.6" x14ac:dyDescent="0.3">
      <c r="A26" s="56" t="s">
        <v>197</v>
      </c>
      <c r="B26" s="57" t="s">
        <v>167</v>
      </c>
      <c r="C26" s="58" t="s">
        <v>198</v>
      </c>
      <c r="D26" s="59">
        <f>E26+F26</f>
        <v>123800</v>
      </c>
      <c r="E26" s="59"/>
      <c r="F26" s="59">
        <v>123800</v>
      </c>
      <c r="G26" s="59">
        <f>H26+I26</f>
        <v>61900</v>
      </c>
      <c r="H26" s="59"/>
      <c r="I26" s="59">
        <v>61900</v>
      </c>
      <c r="J26" s="26">
        <f t="shared" si="5"/>
        <v>50</v>
      </c>
      <c r="K26" s="26" t="e">
        <f t="shared" si="6"/>
        <v>#DIV/0!</v>
      </c>
      <c r="L26" s="26">
        <f t="shared" si="7"/>
        <v>50</v>
      </c>
      <c r="M26" s="7"/>
    </row>
    <row r="27" spans="1:13" ht="15.6" x14ac:dyDescent="0.3">
      <c r="A27" s="56" t="s">
        <v>199</v>
      </c>
      <c r="B27" s="57" t="s">
        <v>167</v>
      </c>
      <c r="C27" s="58" t="s">
        <v>200</v>
      </c>
      <c r="D27" s="59">
        <f t="shared" ref="D27:D30" si="11">E27+F27</f>
        <v>0</v>
      </c>
      <c r="E27" s="59"/>
      <c r="F27" s="59">
        <v>0</v>
      </c>
      <c r="G27" s="59">
        <f t="shared" ref="G27:G28" si="12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6" x14ac:dyDescent="0.3">
      <c r="A28" s="56" t="s">
        <v>201</v>
      </c>
      <c r="B28" s="57" t="s">
        <v>167</v>
      </c>
      <c r="C28" s="58" t="s">
        <v>202</v>
      </c>
      <c r="D28" s="59">
        <f t="shared" si="11"/>
        <v>0</v>
      </c>
      <c r="E28" s="59">
        <v>0</v>
      </c>
      <c r="F28" s="59"/>
      <c r="G28" s="59">
        <f t="shared" si="12"/>
        <v>0</v>
      </c>
      <c r="H28" s="59">
        <v>0</v>
      </c>
      <c r="I28" s="59"/>
      <c r="J28" s="26" t="e">
        <f t="shared" si="5"/>
        <v>#DIV/0!</v>
      </c>
      <c r="K28" s="26" t="e">
        <f t="shared" si="6"/>
        <v>#DIV/0!</v>
      </c>
      <c r="L28" s="26" t="e">
        <f t="shared" si="7"/>
        <v>#DIV/0!</v>
      </c>
      <c r="M28" s="7"/>
    </row>
    <row r="29" spans="1:13" ht="15.6" x14ac:dyDescent="0.3">
      <c r="A29" s="56" t="s">
        <v>203</v>
      </c>
      <c r="B29" s="57" t="s">
        <v>167</v>
      </c>
      <c r="C29" s="58" t="s">
        <v>204</v>
      </c>
      <c r="D29" s="59">
        <f t="shared" si="11"/>
        <v>20947010.129999999</v>
      </c>
      <c r="E29" s="59">
        <v>123977.06</v>
      </c>
      <c r="F29" s="59">
        <v>20823033.07</v>
      </c>
      <c r="G29" s="59">
        <f>H29+I29</f>
        <v>1291114.8500000001</v>
      </c>
      <c r="H29" s="59">
        <v>0</v>
      </c>
      <c r="I29" s="59">
        <v>1291114.8500000001</v>
      </c>
      <c r="J29" s="26">
        <f t="shared" si="5"/>
        <v>6.1637190319151296</v>
      </c>
      <c r="K29" s="26">
        <f t="shared" si="6"/>
        <v>0</v>
      </c>
      <c r="L29" s="26">
        <f t="shared" si="7"/>
        <v>6.2004168444611709</v>
      </c>
      <c r="M29" s="7"/>
    </row>
    <row r="30" spans="1:13" ht="31.2" x14ac:dyDescent="0.3">
      <c r="A30" s="56" t="s">
        <v>205</v>
      </c>
      <c r="B30" s="57" t="s">
        <v>167</v>
      </c>
      <c r="C30" s="58" t="s">
        <v>206</v>
      </c>
      <c r="D30" s="59">
        <f t="shared" si="11"/>
        <v>2497550</v>
      </c>
      <c r="E30" s="59">
        <v>342550</v>
      </c>
      <c r="F30" s="59">
        <v>2155000</v>
      </c>
      <c r="G30" s="59">
        <f>H30+I30</f>
        <v>425966</v>
      </c>
      <c r="H30" s="59"/>
      <c r="I30" s="59">
        <v>425966</v>
      </c>
      <c r="J30" s="26">
        <f t="shared" si="5"/>
        <v>17.055354247162217</v>
      </c>
      <c r="K30" s="26">
        <f t="shared" si="6"/>
        <v>0</v>
      </c>
      <c r="L30" s="26">
        <f t="shared" si="7"/>
        <v>19.766403712296984</v>
      </c>
      <c r="M30" s="7"/>
    </row>
    <row r="31" spans="1:13" ht="31.2" x14ac:dyDescent="0.3">
      <c r="A31" s="46" t="s">
        <v>207</v>
      </c>
      <c r="B31" s="47" t="s">
        <v>167</v>
      </c>
      <c r="C31" s="48" t="s">
        <v>208</v>
      </c>
      <c r="D31" s="49">
        <f>D32+D33+D34+D35</f>
        <v>56252210.370000005</v>
      </c>
      <c r="E31" s="49">
        <f>E32+E33+E34+E35</f>
        <v>269793.69</v>
      </c>
      <c r="F31" s="49">
        <f t="shared" ref="F31:I31" si="13">F32+F33+F34</f>
        <v>55982416.680000007</v>
      </c>
      <c r="G31" s="49">
        <f>G32+G33+G34+G35</f>
        <v>12528659.49</v>
      </c>
      <c r="H31" s="49">
        <f>H32+H33+H34+H35</f>
        <v>138509.49</v>
      </c>
      <c r="I31" s="49">
        <f t="shared" si="13"/>
        <v>12390150</v>
      </c>
      <c r="J31" s="49">
        <f t="shared" si="5"/>
        <v>22.272297226353416</v>
      </c>
      <c r="K31" s="49">
        <f t="shared" si="6"/>
        <v>51.339039841888066</v>
      </c>
      <c r="L31" s="49">
        <f t="shared" si="7"/>
        <v>22.132217104565338</v>
      </c>
      <c r="M31" s="7"/>
    </row>
    <row r="32" spans="1:13" ht="15.6" x14ac:dyDescent="0.3">
      <c r="A32" s="56" t="s">
        <v>209</v>
      </c>
      <c r="B32" s="57" t="s">
        <v>167</v>
      </c>
      <c r="C32" s="58" t="s">
        <v>210</v>
      </c>
      <c r="D32" s="59">
        <f>E32+F32</f>
        <v>41087740</v>
      </c>
      <c r="E32" s="59">
        <v>0</v>
      </c>
      <c r="F32" s="59">
        <v>41087740</v>
      </c>
      <c r="G32" s="59">
        <f>H32+I32</f>
        <v>7970698.1399999997</v>
      </c>
      <c r="H32" s="59">
        <v>0</v>
      </c>
      <c r="I32" s="59">
        <v>7970698.1399999997</v>
      </c>
      <c r="J32" s="26">
        <f t="shared" si="5"/>
        <v>19.399212855221531</v>
      </c>
      <c r="K32" s="26" t="e">
        <f t="shared" si="6"/>
        <v>#DIV/0!</v>
      </c>
      <c r="L32" s="26">
        <f t="shared" si="7"/>
        <v>19.399212855221531</v>
      </c>
      <c r="M32" s="7"/>
    </row>
    <row r="33" spans="1:13" ht="15.6" x14ac:dyDescent="0.3">
      <c r="A33" s="56" t="s">
        <v>211</v>
      </c>
      <c r="B33" s="57" t="s">
        <v>167</v>
      </c>
      <c r="C33" s="58" t="s">
        <v>212</v>
      </c>
      <c r="D33" s="59">
        <f t="shared" ref="D33:D35" si="14">E33+F33</f>
        <v>2114106.09</v>
      </c>
      <c r="E33" s="59"/>
      <c r="F33" s="59">
        <v>2114106.09</v>
      </c>
      <c r="G33" s="59">
        <f>H33+I33</f>
        <v>1507459.66</v>
      </c>
      <c r="H33" s="59"/>
      <c r="I33" s="59">
        <v>1507459.66</v>
      </c>
      <c r="J33" s="26">
        <f t="shared" si="5"/>
        <v>71.304825577603808</v>
      </c>
      <c r="K33" s="26" t="e">
        <f t="shared" si="6"/>
        <v>#DIV/0!</v>
      </c>
      <c r="L33" s="26">
        <f t="shared" si="7"/>
        <v>71.304825577603808</v>
      </c>
      <c r="M33" s="7"/>
    </row>
    <row r="34" spans="1:13" ht="15.6" x14ac:dyDescent="0.3">
      <c r="A34" s="56" t="s">
        <v>213</v>
      </c>
      <c r="B34" s="57" t="s">
        <v>167</v>
      </c>
      <c r="C34" s="58" t="s">
        <v>214</v>
      </c>
      <c r="D34" s="59">
        <f t="shared" si="14"/>
        <v>12780570.59</v>
      </c>
      <c r="E34" s="59">
        <v>0</v>
      </c>
      <c r="F34" s="59">
        <v>12780570.59</v>
      </c>
      <c r="G34" s="59">
        <f>H34+I34</f>
        <v>2911992.2</v>
      </c>
      <c r="H34" s="59">
        <v>0</v>
      </c>
      <c r="I34" s="59">
        <v>2911992.2</v>
      </c>
      <c r="J34" s="26">
        <f t="shared" si="5"/>
        <v>22.784524208007213</v>
      </c>
      <c r="K34" s="26" t="e">
        <f t="shared" si="6"/>
        <v>#DIV/0!</v>
      </c>
      <c r="L34" s="26">
        <f t="shared" si="7"/>
        <v>22.784524208007213</v>
      </c>
      <c r="M34" s="7"/>
    </row>
    <row r="35" spans="1:13" ht="31.2" x14ac:dyDescent="0.3">
      <c r="A35" s="56" t="s">
        <v>330</v>
      </c>
      <c r="B35" s="57" t="s">
        <v>167</v>
      </c>
      <c r="C35" s="58" t="s">
        <v>331</v>
      </c>
      <c r="D35" s="59">
        <f t="shared" si="14"/>
        <v>269793.69</v>
      </c>
      <c r="E35" s="59">
        <v>269793.69</v>
      </c>
      <c r="F35" s="59">
        <v>0</v>
      </c>
      <c r="G35" s="59">
        <f t="shared" ref="G35" si="15">H35+I35</f>
        <v>138509.49</v>
      </c>
      <c r="H35" s="59">
        <v>138509.49</v>
      </c>
      <c r="I35" s="59">
        <v>0</v>
      </c>
      <c r="J35" s="26">
        <f t="shared" si="5"/>
        <v>51.339039841888066</v>
      </c>
      <c r="K35" s="26">
        <f t="shared" si="6"/>
        <v>51.339039841888066</v>
      </c>
      <c r="L35" s="26" t="e">
        <f t="shared" si="7"/>
        <v>#DIV/0!</v>
      </c>
      <c r="M35" s="7"/>
    </row>
    <row r="36" spans="1:13" ht="15.6" x14ac:dyDescent="0.3">
      <c r="A36" s="46" t="s">
        <v>321</v>
      </c>
      <c r="B36" s="47" t="s">
        <v>167</v>
      </c>
      <c r="C36" s="48" t="s">
        <v>323</v>
      </c>
      <c r="D36" s="49">
        <f>D37</f>
        <v>740700</v>
      </c>
      <c r="E36" s="49">
        <f>E37</f>
        <v>740700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>
        <f t="shared" si="5"/>
        <v>0</v>
      </c>
      <c r="K36" s="49">
        <f t="shared" si="6"/>
        <v>0</v>
      </c>
      <c r="L36" s="49" t="e">
        <f t="shared" si="7"/>
        <v>#DIV/0!</v>
      </c>
      <c r="M36" s="7"/>
    </row>
    <row r="37" spans="1:13" ht="31.2" x14ac:dyDescent="0.3">
      <c r="A37" s="56" t="s">
        <v>322</v>
      </c>
      <c r="B37" s="57" t="s">
        <v>167</v>
      </c>
      <c r="C37" s="48" t="s">
        <v>324</v>
      </c>
      <c r="D37" s="59">
        <f>E37+F37</f>
        <v>740700</v>
      </c>
      <c r="E37" s="59">
        <v>740700</v>
      </c>
      <c r="F37" s="59">
        <v>0</v>
      </c>
      <c r="G37" s="59">
        <f>H37+I37</f>
        <v>0</v>
      </c>
      <c r="H37" s="59">
        <v>0</v>
      </c>
      <c r="I37" s="59">
        <v>0</v>
      </c>
      <c r="J37" s="26">
        <f t="shared" si="5"/>
        <v>0</v>
      </c>
      <c r="K37" s="26">
        <f t="shared" si="6"/>
        <v>0</v>
      </c>
      <c r="L37" s="26" t="e">
        <f t="shared" si="7"/>
        <v>#DIV/0!</v>
      </c>
      <c r="M37" s="7"/>
    </row>
    <row r="38" spans="1:13" ht="15.6" x14ac:dyDescent="0.3">
      <c r="A38" s="46" t="s">
        <v>215</v>
      </c>
      <c r="B38" s="47" t="s">
        <v>167</v>
      </c>
      <c r="C38" s="48" t="s">
        <v>216</v>
      </c>
      <c r="D38" s="49">
        <f>D39+D40+D42+D43+D41</f>
        <v>333807171.49000001</v>
      </c>
      <c r="E38" s="49">
        <f>E39+E40+E42+E43+E41</f>
        <v>333807171.49000001</v>
      </c>
      <c r="F38" s="49">
        <v>0</v>
      </c>
      <c r="G38" s="49">
        <f>G39+G40+G42+G43+G41</f>
        <v>176713330.52999997</v>
      </c>
      <c r="H38" s="49">
        <f>H39+H40+H42+H43+H41</f>
        <v>176713330.52999997</v>
      </c>
      <c r="I38" s="49">
        <v>0</v>
      </c>
      <c r="J38" s="49">
        <f t="shared" si="5"/>
        <v>52.93874596558625</v>
      </c>
      <c r="K38" s="49">
        <f t="shared" si="6"/>
        <v>52.93874596558625</v>
      </c>
      <c r="L38" s="49" t="e">
        <f t="shared" si="7"/>
        <v>#DIV/0!</v>
      </c>
      <c r="M38" s="7"/>
    </row>
    <row r="39" spans="1:13" ht="15.6" x14ac:dyDescent="0.3">
      <c r="A39" s="56" t="s">
        <v>217</v>
      </c>
      <c r="B39" s="57" t="s">
        <v>167</v>
      </c>
      <c r="C39" s="58" t="s">
        <v>218</v>
      </c>
      <c r="D39" s="59">
        <f>E39+F39</f>
        <v>96334643.340000004</v>
      </c>
      <c r="E39" s="59">
        <v>96334643.340000004</v>
      </c>
      <c r="F39" s="59">
        <v>0</v>
      </c>
      <c r="G39" s="59">
        <f>H39+I39</f>
        <v>42528726.5</v>
      </c>
      <c r="H39" s="59">
        <v>42528726.5</v>
      </c>
      <c r="I39" s="59">
        <v>0</v>
      </c>
      <c r="J39" s="26">
        <f t="shared" si="5"/>
        <v>44.146866615679109</v>
      </c>
      <c r="K39" s="26">
        <f t="shared" si="6"/>
        <v>44.146866615679109</v>
      </c>
      <c r="L39" s="26" t="e">
        <f t="shared" si="7"/>
        <v>#DIV/0!</v>
      </c>
      <c r="M39" s="7"/>
    </row>
    <row r="40" spans="1:13" ht="15.6" x14ac:dyDescent="0.3">
      <c r="A40" s="56" t="s">
        <v>219</v>
      </c>
      <c r="B40" s="57" t="s">
        <v>167</v>
      </c>
      <c r="C40" s="58" t="s">
        <v>220</v>
      </c>
      <c r="D40" s="59">
        <f t="shared" ref="D40:D43" si="16">E40+F40</f>
        <v>169650066.02000001</v>
      </c>
      <c r="E40" s="59">
        <v>169650066.02000001</v>
      </c>
      <c r="F40" s="59">
        <v>0</v>
      </c>
      <c r="G40" s="59">
        <f t="shared" ref="G40:G43" si="17">H40+I40</f>
        <v>93127179.019999996</v>
      </c>
      <c r="H40" s="59">
        <v>93127179.019999996</v>
      </c>
      <c r="I40" s="59">
        <v>0</v>
      </c>
      <c r="J40" s="26">
        <f t="shared" si="5"/>
        <v>54.893688640840999</v>
      </c>
      <c r="K40" s="26">
        <f t="shared" si="6"/>
        <v>54.893688640840999</v>
      </c>
      <c r="L40" s="26" t="e">
        <f t="shared" si="7"/>
        <v>#DIV/0!</v>
      </c>
      <c r="M40" s="7"/>
    </row>
    <row r="41" spans="1:13" ht="15.6" x14ac:dyDescent="0.3">
      <c r="A41" s="56" t="s">
        <v>337</v>
      </c>
      <c r="B41" s="57" t="s">
        <v>167</v>
      </c>
      <c r="C41" s="58" t="s">
        <v>338</v>
      </c>
      <c r="D41" s="59">
        <f t="shared" si="16"/>
        <v>44243402.149999999</v>
      </c>
      <c r="E41" s="59">
        <v>44243402.149999999</v>
      </c>
      <c r="F41" s="59">
        <v>0</v>
      </c>
      <c r="G41" s="59">
        <f t="shared" si="17"/>
        <v>27341299.449999999</v>
      </c>
      <c r="H41" s="59">
        <v>27341299.449999999</v>
      </c>
      <c r="I41" s="59">
        <v>0</v>
      </c>
      <c r="J41" s="26">
        <f t="shared" ref="J41" si="18">G41/D41*100</f>
        <v>61.797461590552658</v>
      </c>
      <c r="K41" s="26">
        <f t="shared" ref="K41" si="19">H41/E41*100</f>
        <v>61.797461590552658</v>
      </c>
      <c r="L41" s="26" t="e">
        <f t="shared" si="7"/>
        <v>#DIV/0!</v>
      </c>
      <c r="M41" s="7"/>
    </row>
    <row r="42" spans="1:13" ht="31.2" x14ac:dyDescent="0.3">
      <c r="A42" s="56" t="s">
        <v>221</v>
      </c>
      <c r="B42" s="57" t="s">
        <v>167</v>
      </c>
      <c r="C42" s="58" t="s">
        <v>222</v>
      </c>
      <c r="D42" s="59">
        <f t="shared" si="16"/>
        <v>760508.22</v>
      </c>
      <c r="E42" s="59">
        <v>760508.22</v>
      </c>
      <c r="F42" s="59">
        <v>0</v>
      </c>
      <c r="G42" s="59">
        <f t="shared" si="17"/>
        <v>117698.22</v>
      </c>
      <c r="H42" s="59">
        <v>117698.22</v>
      </c>
      <c r="I42" s="26">
        <v>0</v>
      </c>
      <c r="J42" s="26">
        <f t="shared" si="5"/>
        <v>15.47625875759765</v>
      </c>
      <c r="K42" s="26">
        <f t="shared" si="6"/>
        <v>15.47625875759765</v>
      </c>
      <c r="L42" s="26" t="e">
        <f t="shared" si="7"/>
        <v>#DIV/0!</v>
      </c>
      <c r="M42" s="7"/>
    </row>
    <row r="43" spans="1:13" ht="15.6" x14ac:dyDescent="0.3">
      <c r="A43" s="56" t="s">
        <v>223</v>
      </c>
      <c r="B43" s="57" t="s">
        <v>167</v>
      </c>
      <c r="C43" s="58" t="s">
        <v>224</v>
      </c>
      <c r="D43" s="59">
        <f t="shared" si="16"/>
        <v>22818551.760000002</v>
      </c>
      <c r="E43" s="59">
        <v>22818551.760000002</v>
      </c>
      <c r="F43" s="59">
        <v>0</v>
      </c>
      <c r="G43" s="59">
        <f t="shared" si="17"/>
        <v>13598427.34</v>
      </c>
      <c r="H43" s="59">
        <v>13598427.34</v>
      </c>
      <c r="I43" s="26">
        <v>0</v>
      </c>
      <c r="J43" s="26">
        <f t="shared" si="5"/>
        <v>59.593735321263871</v>
      </c>
      <c r="K43" s="26">
        <f t="shared" si="6"/>
        <v>59.593735321263871</v>
      </c>
      <c r="L43" s="26" t="e">
        <f t="shared" si="7"/>
        <v>#DIV/0!</v>
      </c>
      <c r="M43" s="7"/>
    </row>
    <row r="44" spans="1:13" ht="15.6" x14ac:dyDescent="0.3">
      <c r="A44" s="46" t="s">
        <v>225</v>
      </c>
      <c r="B44" s="47" t="s">
        <v>167</v>
      </c>
      <c r="C44" s="48" t="s">
        <v>226</v>
      </c>
      <c r="D44" s="49">
        <f>D45+D46</f>
        <v>46240638.350000001</v>
      </c>
      <c r="E44" s="49">
        <f t="shared" ref="E44:I44" si="20">E45+E46</f>
        <v>45635262.350000001</v>
      </c>
      <c r="F44" s="49">
        <f t="shared" si="20"/>
        <v>605376</v>
      </c>
      <c r="G44" s="49">
        <f>H44+I44</f>
        <v>27560546.09</v>
      </c>
      <c r="H44" s="49">
        <f t="shared" si="20"/>
        <v>27294882.09</v>
      </c>
      <c r="I44" s="49">
        <f t="shared" si="20"/>
        <v>265664</v>
      </c>
      <c r="J44" s="49">
        <f t="shared" si="5"/>
        <v>59.602434294681395</v>
      </c>
      <c r="K44" s="49">
        <f t="shared" si="6"/>
        <v>59.810945931814061</v>
      </c>
      <c r="L44" s="49">
        <f t="shared" si="7"/>
        <v>43.884131514959293</v>
      </c>
      <c r="M44" s="7"/>
    </row>
    <row r="45" spans="1:13" ht="15.6" x14ac:dyDescent="0.3">
      <c r="A45" s="56" t="s">
        <v>227</v>
      </c>
      <c r="B45" s="57" t="s">
        <v>167</v>
      </c>
      <c r="C45" s="58" t="s">
        <v>228</v>
      </c>
      <c r="D45" s="59">
        <f>E45+F45</f>
        <v>40977438.350000001</v>
      </c>
      <c r="E45" s="59">
        <v>40372062.350000001</v>
      </c>
      <c r="F45" s="59">
        <v>605376</v>
      </c>
      <c r="G45" s="59">
        <f>H45+I45</f>
        <v>25218327.02</v>
      </c>
      <c r="H45" s="59">
        <v>24952663.02</v>
      </c>
      <c r="I45" s="59">
        <v>265664</v>
      </c>
      <c r="J45" s="26">
        <f t="shared" si="5"/>
        <v>61.54198025899781</v>
      </c>
      <c r="K45" s="26">
        <f t="shared" si="6"/>
        <v>61.806758356004565</v>
      </c>
      <c r="L45" s="26">
        <f t="shared" si="7"/>
        <v>43.884131514959293</v>
      </c>
      <c r="M45" s="7"/>
    </row>
    <row r="46" spans="1:13" ht="31.2" x14ac:dyDescent="0.3">
      <c r="A46" s="56" t="s">
        <v>229</v>
      </c>
      <c r="B46" s="57" t="s">
        <v>167</v>
      </c>
      <c r="C46" s="58" t="s">
        <v>230</v>
      </c>
      <c r="D46" s="59">
        <f>E46+F46</f>
        <v>5263200</v>
      </c>
      <c r="E46" s="59">
        <v>5263200</v>
      </c>
      <c r="F46" s="59">
        <v>0</v>
      </c>
      <c r="G46" s="59">
        <f>H46+I46</f>
        <v>2342219.0699999998</v>
      </c>
      <c r="H46" s="59">
        <v>2342219.0699999998</v>
      </c>
      <c r="I46" s="59"/>
      <c r="J46" s="26">
        <f t="shared" si="5"/>
        <v>44.501806315549473</v>
      </c>
      <c r="K46" s="26">
        <f t="shared" si="6"/>
        <v>44.501806315549473</v>
      </c>
      <c r="L46" s="26" t="e">
        <f t="shared" si="7"/>
        <v>#DIV/0!</v>
      </c>
      <c r="M46" s="7"/>
    </row>
    <row r="47" spans="1:13" ht="16.2" x14ac:dyDescent="0.35">
      <c r="A47" s="46" t="s">
        <v>317</v>
      </c>
      <c r="B47" s="47" t="s">
        <v>167</v>
      </c>
      <c r="C47" s="48" t="s">
        <v>319</v>
      </c>
      <c r="D47" s="60">
        <f t="shared" ref="D47:I47" si="21">D48</f>
        <v>30000</v>
      </c>
      <c r="E47" s="60">
        <f t="shared" si="21"/>
        <v>30000</v>
      </c>
      <c r="F47" s="60">
        <f t="shared" si="21"/>
        <v>0</v>
      </c>
      <c r="G47" s="60">
        <f t="shared" si="21"/>
        <v>30000</v>
      </c>
      <c r="H47" s="60">
        <f t="shared" si="21"/>
        <v>30000</v>
      </c>
      <c r="I47" s="60">
        <f t="shared" si="21"/>
        <v>0</v>
      </c>
      <c r="J47" s="49">
        <f t="shared" si="5"/>
        <v>100</v>
      </c>
      <c r="K47" s="49">
        <f t="shared" si="6"/>
        <v>100</v>
      </c>
      <c r="L47" s="49" t="e">
        <f t="shared" si="7"/>
        <v>#DIV/0!</v>
      </c>
      <c r="M47" s="7"/>
    </row>
    <row r="48" spans="1:13" ht="15.6" x14ac:dyDescent="0.3">
      <c r="A48" s="56" t="s">
        <v>318</v>
      </c>
      <c r="B48" s="57" t="s">
        <v>167</v>
      </c>
      <c r="C48" s="58" t="s">
        <v>320</v>
      </c>
      <c r="D48" s="59">
        <f>E48+F48</f>
        <v>30000</v>
      </c>
      <c r="E48" s="59">
        <v>30000</v>
      </c>
      <c r="F48" s="59">
        <v>0</v>
      </c>
      <c r="G48" s="59">
        <f>H48+I48</f>
        <v>30000</v>
      </c>
      <c r="H48" s="59">
        <v>30000</v>
      </c>
      <c r="I48" s="59">
        <v>0</v>
      </c>
      <c r="J48" s="26">
        <f t="shared" si="5"/>
        <v>100</v>
      </c>
      <c r="K48" s="26">
        <f t="shared" si="6"/>
        <v>100</v>
      </c>
      <c r="L48" s="26" t="e">
        <f t="shared" si="7"/>
        <v>#DIV/0!</v>
      </c>
      <c r="M48" s="7"/>
    </row>
    <row r="49" spans="1:13" ht="15.6" x14ac:dyDescent="0.3">
      <c r="A49" s="46" t="s">
        <v>231</v>
      </c>
      <c r="B49" s="47" t="s">
        <v>167</v>
      </c>
      <c r="C49" s="48" t="s">
        <v>232</v>
      </c>
      <c r="D49" s="49">
        <f t="shared" ref="D49:I49" si="22">SUM(D50:D53)</f>
        <v>5604088.6299999999</v>
      </c>
      <c r="E49" s="49">
        <f t="shared" si="22"/>
        <v>4876088.63</v>
      </c>
      <c r="F49" s="49">
        <f t="shared" si="22"/>
        <v>728000</v>
      </c>
      <c r="G49" s="49">
        <f t="shared" si="22"/>
        <v>4271442.5199999996</v>
      </c>
      <c r="H49" s="49">
        <f t="shared" si="22"/>
        <v>3905730.52</v>
      </c>
      <c r="I49" s="49">
        <f t="shared" si="22"/>
        <v>365712</v>
      </c>
      <c r="J49" s="49">
        <f t="shared" si="5"/>
        <v>76.220110030629542</v>
      </c>
      <c r="K49" s="49">
        <f t="shared" si="6"/>
        <v>80.099662175336633</v>
      </c>
      <c r="L49" s="49">
        <f t="shared" si="7"/>
        <v>50.235164835164838</v>
      </c>
      <c r="M49" s="7"/>
    </row>
    <row r="50" spans="1:13" ht="15.6" x14ac:dyDescent="0.3">
      <c r="A50" s="56" t="s">
        <v>233</v>
      </c>
      <c r="B50" s="57" t="s">
        <v>167</v>
      </c>
      <c r="C50" s="58" t="s">
        <v>234</v>
      </c>
      <c r="D50" s="59">
        <f>E50+F50</f>
        <v>3343848.63</v>
      </c>
      <c r="E50" s="59">
        <v>2615848.63</v>
      </c>
      <c r="F50" s="59">
        <v>728000</v>
      </c>
      <c r="G50" s="59">
        <f>H50+I50</f>
        <v>2607935.96</v>
      </c>
      <c r="H50" s="59">
        <v>2242223.96</v>
      </c>
      <c r="I50" s="59">
        <v>365712</v>
      </c>
      <c r="J50" s="26">
        <f t="shared" si="5"/>
        <v>77.992045949759387</v>
      </c>
      <c r="K50" s="26">
        <f t="shared" si="6"/>
        <v>85.71688492540946</v>
      </c>
      <c r="L50" s="26">
        <f t="shared" si="7"/>
        <v>50.235164835164838</v>
      </c>
      <c r="M50" s="7"/>
    </row>
    <row r="51" spans="1:13" ht="15.6" x14ac:dyDescent="0.3">
      <c r="A51" s="56" t="s">
        <v>235</v>
      </c>
      <c r="B51" s="57" t="s">
        <v>167</v>
      </c>
      <c r="C51" s="58" t="s">
        <v>236</v>
      </c>
      <c r="D51" s="59">
        <f t="shared" ref="D51:D53" si="23">E51+F51</f>
        <v>0</v>
      </c>
      <c r="E51" s="59"/>
      <c r="F51" s="59">
        <v>0</v>
      </c>
      <c r="G51" s="59">
        <f t="shared" ref="G51:G52" si="24">H51+I51</f>
        <v>0</v>
      </c>
      <c r="H51" s="59"/>
      <c r="I51" s="59">
        <v>0</v>
      </c>
      <c r="J51" s="26" t="e">
        <f t="shared" si="5"/>
        <v>#DIV/0!</v>
      </c>
      <c r="K51" s="26" t="e">
        <f t="shared" si="6"/>
        <v>#DIV/0!</v>
      </c>
      <c r="L51" s="26" t="e">
        <f t="shared" si="7"/>
        <v>#DIV/0!</v>
      </c>
      <c r="M51" s="7"/>
    </row>
    <row r="52" spans="1:13" ht="15.6" x14ac:dyDescent="0.3">
      <c r="A52" s="56"/>
      <c r="B52" s="57" t="s">
        <v>167</v>
      </c>
      <c r="C52" s="58" t="s">
        <v>344</v>
      </c>
      <c r="D52" s="59">
        <f>E52+F52</f>
        <v>984900</v>
      </c>
      <c r="E52" s="59">
        <v>984900</v>
      </c>
      <c r="F52" s="59"/>
      <c r="G52" s="59">
        <f t="shared" si="24"/>
        <v>702000</v>
      </c>
      <c r="H52" s="59">
        <v>702000</v>
      </c>
      <c r="I52" s="59"/>
      <c r="J52" s="26">
        <f t="shared" si="5"/>
        <v>71.276271702710943</v>
      </c>
      <c r="K52" s="26">
        <f t="shared" si="6"/>
        <v>71.276271702710943</v>
      </c>
      <c r="L52" s="26" t="e">
        <f t="shared" si="7"/>
        <v>#DIV/0!</v>
      </c>
      <c r="M52" s="7"/>
    </row>
    <row r="53" spans="1:13" ht="31.2" x14ac:dyDescent="0.3">
      <c r="A53" s="56" t="s">
        <v>237</v>
      </c>
      <c r="B53" s="57" t="s">
        <v>167</v>
      </c>
      <c r="C53" s="58" t="s">
        <v>396</v>
      </c>
      <c r="D53" s="59">
        <f t="shared" si="23"/>
        <v>1275340</v>
      </c>
      <c r="E53" s="59">
        <v>1275340</v>
      </c>
      <c r="F53" s="59">
        <v>0</v>
      </c>
      <c r="G53" s="59">
        <f>H53+I53</f>
        <v>961506.56</v>
      </c>
      <c r="H53" s="59">
        <v>961506.56</v>
      </c>
      <c r="I53" s="59">
        <v>0</v>
      </c>
      <c r="J53" s="26">
        <f t="shared" si="5"/>
        <v>75.392174635783405</v>
      </c>
      <c r="K53" s="26">
        <f t="shared" si="6"/>
        <v>75.392174635783405</v>
      </c>
      <c r="L53" s="26" t="e">
        <f t="shared" si="7"/>
        <v>#DIV/0!</v>
      </c>
      <c r="M53" s="7"/>
    </row>
    <row r="54" spans="1:13" ht="15.6" x14ac:dyDescent="0.3">
      <c r="A54" s="46" t="s">
        <v>238</v>
      </c>
      <c r="B54" s="47" t="s">
        <v>167</v>
      </c>
      <c r="C54" s="48" t="s">
        <v>239</v>
      </c>
      <c r="D54" s="49">
        <f t="shared" ref="D54:I54" si="25">D55+D56</f>
        <v>1694720.6</v>
      </c>
      <c r="E54" s="49">
        <f t="shared" si="25"/>
        <v>950320.6</v>
      </c>
      <c r="F54" s="49">
        <f t="shared" si="25"/>
        <v>744400</v>
      </c>
      <c r="G54" s="49">
        <f t="shared" si="25"/>
        <v>570913.55000000005</v>
      </c>
      <c r="H54" s="49">
        <f>H55+H56</f>
        <v>185457.6</v>
      </c>
      <c r="I54" s="49">
        <f t="shared" si="25"/>
        <v>385455.95</v>
      </c>
      <c r="J54" s="49">
        <f t="shared" si="5"/>
        <v>33.687768355444554</v>
      </c>
      <c r="K54" s="49">
        <f t="shared" si="6"/>
        <v>19.515266742612969</v>
      </c>
      <c r="L54" s="49">
        <f t="shared" si="7"/>
        <v>51.780756313809782</v>
      </c>
      <c r="M54" s="7"/>
    </row>
    <row r="55" spans="1:13" ht="15.6" x14ac:dyDescent="0.3">
      <c r="A55" s="56" t="s">
        <v>240</v>
      </c>
      <c r="B55" s="57" t="s">
        <v>167</v>
      </c>
      <c r="C55" s="58" t="s">
        <v>241</v>
      </c>
      <c r="D55" s="59">
        <f>E55+F55</f>
        <v>1011720.6</v>
      </c>
      <c r="E55" s="59">
        <v>950320.6</v>
      </c>
      <c r="F55" s="59">
        <v>61400</v>
      </c>
      <c r="G55" s="59">
        <f>H55+I55</f>
        <v>230707.6</v>
      </c>
      <c r="H55" s="59">
        <v>185457.6</v>
      </c>
      <c r="I55" s="59">
        <v>45250</v>
      </c>
      <c r="J55" s="26">
        <f t="shared" si="5"/>
        <v>22.803489421881892</v>
      </c>
      <c r="K55" s="26">
        <f t="shared" si="6"/>
        <v>19.515266742612969</v>
      </c>
      <c r="L55" s="26">
        <f t="shared" si="7"/>
        <v>73.697068403908787</v>
      </c>
      <c r="M55" s="7"/>
    </row>
    <row r="56" spans="1:13" ht="31.2" x14ac:dyDescent="0.3">
      <c r="A56" s="56" t="s">
        <v>242</v>
      </c>
      <c r="B56" s="57" t="s">
        <v>167</v>
      </c>
      <c r="C56" s="58" t="s">
        <v>243</v>
      </c>
      <c r="D56" s="59">
        <f>E56+F56</f>
        <v>683000</v>
      </c>
      <c r="E56" s="59">
        <v>0</v>
      </c>
      <c r="F56" s="59">
        <v>683000</v>
      </c>
      <c r="G56" s="59">
        <f>H56+I56</f>
        <v>340205.95</v>
      </c>
      <c r="H56" s="59">
        <v>0</v>
      </c>
      <c r="I56" s="59">
        <v>340205.95</v>
      </c>
      <c r="J56" s="26">
        <f t="shared" si="5"/>
        <v>49.810534407027816</v>
      </c>
      <c r="K56" s="26" t="e">
        <f t="shared" si="6"/>
        <v>#DIV/0!</v>
      </c>
      <c r="L56" s="26">
        <f t="shared" si="7"/>
        <v>49.810534407027816</v>
      </c>
      <c r="M56" s="7"/>
    </row>
    <row r="57" spans="1:13" ht="46.8" x14ac:dyDescent="0.3">
      <c r="A57" s="46" t="s">
        <v>244</v>
      </c>
      <c r="B57" s="47" t="s">
        <v>167</v>
      </c>
      <c r="C57" s="48" t="s">
        <v>245</v>
      </c>
      <c r="D57" s="49">
        <f t="shared" ref="D57:I57" si="26">D58</f>
        <v>10000</v>
      </c>
      <c r="E57" s="49">
        <f t="shared" si="26"/>
        <v>10000</v>
      </c>
      <c r="F57" s="49">
        <f t="shared" si="26"/>
        <v>0</v>
      </c>
      <c r="G57" s="49">
        <f t="shared" si="26"/>
        <v>0</v>
      </c>
      <c r="H57" s="49">
        <f t="shared" si="26"/>
        <v>0</v>
      </c>
      <c r="I57" s="49">
        <f t="shared" si="26"/>
        <v>0</v>
      </c>
      <c r="J57" s="49">
        <f t="shared" si="5"/>
        <v>0</v>
      </c>
      <c r="K57" s="49">
        <f t="shared" si="6"/>
        <v>0</v>
      </c>
      <c r="L57" s="49" t="e">
        <f t="shared" si="7"/>
        <v>#DIV/0!</v>
      </c>
      <c r="M57" s="7"/>
    </row>
    <row r="58" spans="1:13" ht="31.2" x14ac:dyDescent="0.3">
      <c r="A58" s="56" t="s">
        <v>246</v>
      </c>
      <c r="B58" s="57" t="s">
        <v>167</v>
      </c>
      <c r="C58" s="58" t="s">
        <v>247</v>
      </c>
      <c r="D58" s="59">
        <f>E58+F58</f>
        <v>10000</v>
      </c>
      <c r="E58" s="59">
        <v>10000</v>
      </c>
      <c r="F58" s="59">
        <v>0</v>
      </c>
      <c r="G58" s="59">
        <f>H58+I58</f>
        <v>0</v>
      </c>
      <c r="H58" s="59"/>
      <c r="I58" s="59">
        <v>0</v>
      </c>
      <c r="J58" s="26">
        <f t="shared" si="5"/>
        <v>0</v>
      </c>
      <c r="K58" s="26">
        <f t="shared" si="6"/>
        <v>0</v>
      </c>
      <c r="L58" s="26" t="e">
        <f t="shared" si="7"/>
        <v>#DIV/0!</v>
      </c>
      <c r="M58" s="7"/>
    </row>
    <row r="59" spans="1:13" ht="78" x14ac:dyDescent="0.3">
      <c r="A59" s="46" t="s">
        <v>248</v>
      </c>
      <c r="B59" s="47" t="s">
        <v>167</v>
      </c>
      <c r="C59" s="48" t="s">
        <v>249</v>
      </c>
      <c r="D59" s="49">
        <f t="shared" ref="D59:G59" si="27">D61</f>
        <v>0</v>
      </c>
      <c r="E59" s="49">
        <f>E61+E60</f>
        <v>51380000</v>
      </c>
      <c r="F59" s="49">
        <f>F61+F60</f>
        <v>2168867.08</v>
      </c>
      <c r="G59" s="49">
        <f t="shared" si="27"/>
        <v>0</v>
      </c>
      <c r="H59" s="49">
        <f>H61+H60</f>
        <v>23295100</v>
      </c>
      <c r="I59" s="49">
        <f>I61+I60</f>
        <v>929445.81</v>
      </c>
      <c r="J59" s="49" t="e">
        <f t="shared" si="5"/>
        <v>#DIV/0!</v>
      </c>
      <c r="K59" s="49">
        <f t="shared" si="6"/>
        <v>45.338847800700663</v>
      </c>
      <c r="L59" s="49">
        <f t="shared" si="7"/>
        <v>42.853977478416979</v>
      </c>
      <c r="M59" s="7"/>
    </row>
    <row r="60" spans="1:13" ht="31.2" x14ac:dyDescent="0.3">
      <c r="A60" s="56" t="s">
        <v>250</v>
      </c>
      <c r="B60" s="47"/>
      <c r="C60" s="58" t="s">
        <v>345</v>
      </c>
      <c r="D60" s="49"/>
      <c r="E60" s="26">
        <v>51380000</v>
      </c>
      <c r="F60" s="49"/>
      <c r="G60" s="49"/>
      <c r="H60" s="26">
        <v>23295100</v>
      </c>
      <c r="I60" s="49"/>
      <c r="J60" s="49"/>
      <c r="K60" s="49"/>
      <c r="L60" s="49"/>
      <c r="M60" s="7"/>
    </row>
    <row r="61" spans="1:13" ht="31.8" thickBot="1" x14ac:dyDescent="0.35">
      <c r="A61" s="56" t="s">
        <v>250</v>
      </c>
      <c r="B61" s="57" t="s">
        <v>167</v>
      </c>
      <c r="C61" s="58" t="s">
        <v>251</v>
      </c>
      <c r="D61" s="59"/>
      <c r="E61" s="59"/>
      <c r="F61" s="59">
        <v>2168867.08</v>
      </c>
      <c r="G61" s="59"/>
      <c r="H61" s="59"/>
      <c r="I61" s="59">
        <v>929445.81</v>
      </c>
      <c r="J61" s="26" t="e">
        <f t="shared" si="5"/>
        <v>#DIV/0!</v>
      </c>
      <c r="K61" s="26" t="e">
        <f t="shared" si="6"/>
        <v>#DIV/0!</v>
      </c>
      <c r="L61" s="26">
        <f t="shared" si="7"/>
        <v>42.853977478416979</v>
      </c>
      <c r="M61" s="7"/>
    </row>
    <row r="62" spans="1:13" ht="16.2" thickBot="1" x14ac:dyDescent="0.3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5">
      <c r="A63" s="39" t="s">
        <v>252</v>
      </c>
      <c r="B63" s="40">
        <v>450</v>
      </c>
      <c r="C63" s="41" t="s">
        <v>20</v>
      </c>
      <c r="D63" s="42">
        <f>Доходы!D9-Расходы!D7</f>
        <v>-25378080.700000048</v>
      </c>
      <c r="E63" s="42">
        <f>Доходы!E9-Расходы!E7</f>
        <v>-15903942.870000005</v>
      </c>
      <c r="F63" s="42">
        <f>Доходы!F9-Расходы!F7</f>
        <v>-9474137.8299999982</v>
      </c>
      <c r="G63" s="42">
        <f>Доходы!G9-Расходы!G7</f>
        <v>-17096829.269999862</v>
      </c>
      <c r="H63" s="42">
        <f>Доходы!H9-Расходы!H7</f>
        <v>-9895785.2799999118</v>
      </c>
      <c r="I63" s="42">
        <f>Доходы!I9-Расходы!I7</f>
        <v>-7201043.9900000095</v>
      </c>
      <c r="J63" s="42"/>
      <c r="K63" s="42"/>
      <c r="L63" s="42"/>
      <c r="M63" s="7"/>
    </row>
    <row r="64" spans="1:13" hidden="1" x14ac:dyDescent="0.3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161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7" workbookViewId="0">
      <selection activeCell="C38" sqref="C38"/>
    </sheetView>
  </sheetViews>
  <sheetFormatPr defaultColWidth="9.109375" defaultRowHeight="14.4" x14ac:dyDescent="0.3"/>
  <cols>
    <col min="1" max="1" width="45.44140625" style="1" customWidth="1"/>
    <col min="2" max="2" width="5" style="1" customWidth="1"/>
    <col min="3" max="3" width="23.5546875" style="1" customWidth="1"/>
    <col min="4" max="4" width="18.88671875" style="1" customWidth="1"/>
    <col min="5" max="5" width="16.109375" style="1" customWidth="1"/>
    <col min="6" max="6" width="21.88671875" style="1" customWidth="1"/>
    <col min="7" max="7" width="18.109375" style="1" bestFit="1" customWidth="1"/>
    <col min="8" max="8" width="16.33203125" style="1" customWidth="1"/>
    <col min="9" max="9" width="17.44140625" style="1" customWidth="1"/>
    <col min="10" max="10" width="9.6640625" style="1" customWidth="1"/>
    <col min="11" max="16384" width="9.109375" style="1"/>
  </cols>
  <sheetData>
    <row r="1" spans="1:10" ht="10.5" customHeight="1" x14ac:dyDescent="0.3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3">
      <c r="A2" s="135"/>
      <c r="B2" s="136"/>
      <c r="C2" s="136"/>
      <c r="D2" s="28" t="s">
        <v>304</v>
      </c>
      <c r="E2" s="28"/>
      <c r="F2" s="28"/>
      <c r="G2" s="43"/>
      <c r="H2" s="30"/>
      <c r="I2" s="30"/>
      <c r="J2" s="3"/>
    </row>
    <row r="3" spans="1:10" ht="14.1" customHeight="1" x14ac:dyDescent="0.3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" customHeight="1" x14ac:dyDescent="0.3">
      <c r="A4" s="132" t="s">
        <v>0</v>
      </c>
      <c r="B4" s="132" t="s">
        <v>1</v>
      </c>
      <c r="C4" s="132" t="s">
        <v>253</v>
      </c>
      <c r="D4" s="134" t="s">
        <v>3</v>
      </c>
      <c r="E4" s="129"/>
      <c r="F4" s="129"/>
      <c r="G4" s="129" t="s">
        <v>4</v>
      </c>
      <c r="H4" s="129"/>
      <c r="I4" s="129"/>
      <c r="J4" s="5"/>
    </row>
    <row r="5" spans="1:10" ht="139.5" customHeight="1" x14ac:dyDescent="0.3">
      <c r="A5" s="133"/>
      <c r="B5" s="133"/>
      <c r="C5" s="133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" customHeight="1" thickBot="1" x14ac:dyDescent="0.35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3">
      <c r="A7" s="74" t="s">
        <v>254</v>
      </c>
      <c r="B7" s="83" t="s">
        <v>255</v>
      </c>
      <c r="C7" s="84" t="s">
        <v>20</v>
      </c>
      <c r="D7" s="85">
        <f>D9+D20</f>
        <v>25378080.700000003</v>
      </c>
      <c r="E7" s="85">
        <f>E9+E20</f>
        <v>15903942.870000005</v>
      </c>
      <c r="F7" s="86">
        <f>F20</f>
        <v>9474137.8299999982</v>
      </c>
      <c r="G7" s="85">
        <f>G9+G20</f>
        <v>17096829.269999921</v>
      </c>
      <c r="H7" s="85">
        <f>H9+H20</f>
        <v>9895785.2799999118</v>
      </c>
      <c r="I7" s="87">
        <f>I9+I20</f>
        <v>7201043.9900000095</v>
      </c>
      <c r="J7" s="68"/>
    </row>
    <row r="8" spans="1:10" ht="19.5" customHeight="1" x14ac:dyDescent="0.3">
      <c r="A8" s="75" t="s">
        <v>256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3">
      <c r="A9" s="76" t="s">
        <v>257</v>
      </c>
      <c r="B9" s="92" t="s">
        <v>258</v>
      </c>
      <c r="C9" s="93" t="s">
        <v>20</v>
      </c>
      <c r="D9" s="94">
        <f>E9</f>
        <v>2814800</v>
      </c>
      <c r="E9" s="94">
        <f>E11</f>
        <v>2814800</v>
      </c>
      <c r="F9" s="94" t="s">
        <v>21</v>
      </c>
      <c r="G9" s="69"/>
      <c r="H9" s="69"/>
      <c r="I9" s="95"/>
      <c r="J9" s="68"/>
    </row>
    <row r="10" spans="1:10" ht="12.9" customHeight="1" x14ac:dyDescent="0.3">
      <c r="A10" s="77" t="s">
        <v>259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3">
      <c r="A11" s="78" t="s">
        <v>260</v>
      </c>
      <c r="B11" s="97" t="s">
        <v>258</v>
      </c>
      <c r="C11" s="98" t="s">
        <v>261</v>
      </c>
      <c r="D11" s="94">
        <f>E11</f>
        <v>2814800</v>
      </c>
      <c r="E11" s="94">
        <f>E12</f>
        <v>2814800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3">
      <c r="A12" s="78" t="s">
        <v>262</v>
      </c>
      <c r="B12" s="97" t="s">
        <v>258</v>
      </c>
      <c r="C12" s="98" t="s">
        <v>263</v>
      </c>
      <c r="D12" s="94">
        <f>E12</f>
        <v>2814800</v>
      </c>
      <c r="E12" s="94">
        <f>E13</f>
        <v>2814800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3">
      <c r="A13" s="78" t="s">
        <v>264</v>
      </c>
      <c r="B13" s="97" t="s">
        <v>258</v>
      </c>
      <c r="C13" s="98" t="s">
        <v>265</v>
      </c>
      <c r="D13" s="94">
        <f>E13</f>
        <v>2814800</v>
      </c>
      <c r="E13" s="94">
        <v>2814800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3">
      <c r="A14" s="78" t="s">
        <v>266</v>
      </c>
      <c r="B14" s="97" t="s">
        <v>258</v>
      </c>
      <c r="C14" s="98" t="s">
        <v>267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3">
      <c r="A15" s="78" t="s">
        <v>268</v>
      </c>
      <c r="B15" s="97" t="s">
        <v>258</v>
      </c>
      <c r="C15" s="98" t="s">
        <v>269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3">
      <c r="A16" s="78" t="s">
        <v>270</v>
      </c>
      <c r="B16" s="97" t="s">
        <v>258</v>
      </c>
      <c r="C16" s="98" t="s">
        <v>271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3">
      <c r="A17" s="78" t="s">
        <v>272</v>
      </c>
      <c r="B17" s="97" t="s">
        <v>258</v>
      </c>
      <c r="C17" s="98" t="s">
        <v>273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3">
      <c r="A18" s="76" t="s">
        <v>274</v>
      </c>
      <c r="B18" s="92" t="s">
        <v>275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3">
      <c r="A19" s="77" t="s">
        <v>259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3">
      <c r="A20" s="76" t="s">
        <v>276</v>
      </c>
      <c r="B20" s="92" t="s">
        <v>277</v>
      </c>
      <c r="C20" s="93" t="s">
        <v>20</v>
      </c>
      <c r="D20" s="94">
        <f>E20+F20</f>
        <v>22563280.700000003</v>
      </c>
      <c r="E20" s="94">
        <f>E21</f>
        <v>13089142.870000005</v>
      </c>
      <c r="F20" s="94">
        <f>F21</f>
        <v>9474137.8299999982</v>
      </c>
      <c r="G20" s="105">
        <f>H20+I20</f>
        <v>17096829.269999921</v>
      </c>
      <c r="H20" s="94">
        <f>H21</f>
        <v>9895785.2799999118</v>
      </c>
      <c r="I20" s="103">
        <f>I21</f>
        <v>7201043.9900000095</v>
      </c>
      <c r="J20" s="68"/>
    </row>
    <row r="21" spans="1:10" ht="33.75" customHeight="1" x14ac:dyDescent="0.3">
      <c r="A21" s="78" t="s">
        <v>278</v>
      </c>
      <c r="B21" s="97" t="s">
        <v>277</v>
      </c>
      <c r="C21" s="98" t="s">
        <v>279</v>
      </c>
      <c r="D21" s="94">
        <f>E21+F21</f>
        <v>22563280.700000003</v>
      </c>
      <c r="E21" s="94">
        <f>E22+E27</f>
        <v>13089142.870000005</v>
      </c>
      <c r="F21" s="94">
        <f>F22+F27</f>
        <v>9474137.8299999982</v>
      </c>
      <c r="G21" s="94">
        <f t="shared" ref="G21:G31" si="0">H21+I21</f>
        <v>17096829.269999921</v>
      </c>
      <c r="H21" s="94">
        <f>H22+H27</f>
        <v>9895785.2799999118</v>
      </c>
      <c r="I21" s="103">
        <f>I22+I27</f>
        <v>7201043.9900000095</v>
      </c>
      <c r="J21" s="68"/>
    </row>
    <row r="22" spans="1:10" ht="24.75" customHeight="1" x14ac:dyDescent="0.3">
      <c r="A22" s="76" t="s">
        <v>280</v>
      </c>
      <c r="B22" s="92" t="s">
        <v>281</v>
      </c>
      <c r="C22" s="93" t="s">
        <v>20</v>
      </c>
      <c r="D22" s="94">
        <f t="shared" ref="D22:D31" si="1">E22+F22</f>
        <v>-701877538.59000003</v>
      </c>
      <c r="E22" s="94">
        <f>E23</f>
        <v>-580307578.59000003</v>
      </c>
      <c r="F22" s="94">
        <f>F23</f>
        <v>-121569960</v>
      </c>
      <c r="G22" s="101">
        <f t="shared" si="0"/>
        <v>-333884977.80000001</v>
      </c>
      <c r="H22" s="101">
        <f>H23</f>
        <v>-301775779.22000003</v>
      </c>
      <c r="I22" s="103">
        <f>I23</f>
        <v>-32109198.579999998</v>
      </c>
      <c r="J22" s="68"/>
    </row>
    <row r="23" spans="1:10" ht="15" customHeight="1" x14ac:dyDescent="0.3">
      <c r="A23" s="78" t="s">
        <v>282</v>
      </c>
      <c r="B23" s="97" t="s">
        <v>281</v>
      </c>
      <c r="C23" s="98" t="s">
        <v>283</v>
      </c>
      <c r="D23" s="94">
        <f t="shared" si="1"/>
        <v>-701877538.59000003</v>
      </c>
      <c r="E23" s="94">
        <f>E24</f>
        <v>-580307578.59000003</v>
      </c>
      <c r="F23" s="94">
        <f>F24</f>
        <v>-121569960</v>
      </c>
      <c r="G23" s="101">
        <f t="shared" si="0"/>
        <v>-333884977.80000001</v>
      </c>
      <c r="H23" s="101">
        <f>H24</f>
        <v>-301775779.22000003</v>
      </c>
      <c r="I23" s="103">
        <f>I24</f>
        <v>-32109198.579999998</v>
      </c>
      <c r="J23" s="68"/>
    </row>
    <row r="24" spans="1:10" ht="34.5" customHeight="1" x14ac:dyDescent="0.3">
      <c r="A24" s="78" t="s">
        <v>284</v>
      </c>
      <c r="B24" s="97" t="s">
        <v>281</v>
      </c>
      <c r="C24" s="98" t="s">
        <v>285</v>
      </c>
      <c r="D24" s="94">
        <f t="shared" si="1"/>
        <v>-701877538.59000003</v>
      </c>
      <c r="E24" s="94">
        <f>E25+E26</f>
        <v>-580307578.59000003</v>
      </c>
      <c r="F24" s="94">
        <f>F25+F26</f>
        <v>-121569960</v>
      </c>
      <c r="G24" s="101">
        <f t="shared" si="0"/>
        <v>-333884977.80000001</v>
      </c>
      <c r="H24" s="101">
        <f>H25+H26</f>
        <v>-301775779.22000003</v>
      </c>
      <c r="I24" s="102">
        <f>I25+I26</f>
        <v>-32109198.579999998</v>
      </c>
      <c r="J24" s="68"/>
    </row>
    <row r="25" spans="1:10" ht="30.75" customHeight="1" x14ac:dyDescent="0.3">
      <c r="A25" s="78" t="s">
        <v>286</v>
      </c>
      <c r="B25" s="97" t="s">
        <v>281</v>
      </c>
      <c r="C25" s="98" t="s">
        <v>287</v>
      </c>
      <c r="D25" s="94">
        <f t="shared" si="1"/>
        <v>-580307578.59000003</v>
      </c>
      <c r="E25" s="94">
        <f>-(Доходы!E9+Источники!E9)</f>
        <v>-580307578.59000003</v>
      </c>
      <c r="F25" s="94"/>
      <c r="G25" s="101">
        <f t="shared" si="0"/>
        <v>-301775779.22000003</v>
      </c>
      <c r="H25" s="94">
        <f>-(Доходы!H9+Источники!H9)</f>
        <v>-301775779.22000003</v>
      </c>
      <c r="I25" s="102"/>
      <c r="J25" s="68"/>
    </row>
    <row r="26" spans="1:10" ht="30.75" customHeight="1" x14ac:dyDescent="0.3">
      <c r="A26" s="78" t="s">
        <v>288</v>
      </c>
      <c r="B26" s="97" t="s">
        <v>281</v>
      </c>
      <c r="C26" s="98" t="s">
        <v>289</v>
      </c>
      <c r="D26" s="94">
        <f t="shared" si="1"/>
        <v>-121569960</v>
      </c>
      <c r="E26" s="94"/>
      <c r="F26" s="94">
        <f>-(Доходы!F9)</f>
        <v>-121569960</v>
      </c>
      <c r="G26" s="101">
        <f t="shared" si="0"/>
        <v>-32109198.579999998</v>
      </c>
      <c r="H26" s="94"/>
      <c r="I26" s="103">
        <f>-(Доходы!I9)</f>
        <v>-32109198.579999998</v>
      </c>
      <c r="J26" s="68"/>
    </row>
    <row r="27" spans="1:10" ht="24.75" customHeight="1" x14ac:dyDescent="0.3">
      <c r="A27" s="76" t="s">
        <v>290</v>
      </c>
      <c r="B27" s="92" t="s">
        <v>291</v>
      </c>
      <c r="C27" s="93" t="s">
        <v>20</v>
      </c>
      <c r="D27" s="94">
        <f t="shared" si="1"/>
        <v>724440819.29000008</v>
      </c>
      <c r="E27" s="94">
        <f>E28</f>
        <v>593396721.46000004</v>
      </c>
      <c r="F27" s="94">
        <f>F28</f>
        <v>131044097.83</v>
      </c>
      <c r="G27" s="101">
        <f t="shared" si="0"/>
        <v>350981807.06999993</v>
      </c>
      <c r="H27" s="101">
        <f>H28</f>
        <v>311671564.49999994</v>
      </c>
      <c r="I27" s="103">
        <f>I28</f>
        <v>39310242.570000008</v>
      </c>
      <c r="J27" s="68"/>
    </row>
    <row r="28" spans="1:10" ht="35.25" customHeight="1" x14ac:dyDescent="0.3">
      <c r="A28" s="78" t="s">
        <v>292</v>
      </c>
      <c r="B28" s="97" t="s">
        <v>291</v>
      </c>
      <c r="C28" s="98" t="s">
        <v>293</v>
      </c>
      <c r="D28" s="94">
        <f t="shared" si="1"/>
        <v>724440819.29000008</v>
      </c>
      <c r="E28" s="94">
        <f>E29</f>
        <v>593396721.46000004</v>
      </c>
      <c r="F28" s="94">
        <f>F29</f>
        <v>131044097.83</v>
      </c>
      <c r="G28" s="101">
        <f t="shared" si="0"/>
        <v>350981807.06999993</v>
      </c>
      <c r="H28" s="101">
        <f>H29</f>
        <v>311671564.49999994</v>
      </c>
      <c r="I28" s="103">
        <f>I29</f>
        <v>39310242.570000008</v>
      </c>
      <c r="J28" s="68"/>
    </row>
    <row r="29" spans="1:10" ht="36.75" customHeight="1" x14ac:dyDescent="0.3">
      <c r="A29" s="78" t="s">
        <v>294</v>
      </c>
      <c r="B29" s="97" t="s">
        <v>291</v>
      </c>
      <c r="C29" s="98" t="s">
        <v>295</v>
      </c>
      <c r="D29" s="94">
        <f t="shared" si="1"/>
        <v>724440819.29000008</v>
      </c>
      <c r="E29" s="94">
        <f>E30+E31</f>
        <v>593396721.46000004</v>
      </c>
      <c r="F29" s="94">
        <f>F30+F31</f>
        <v>131044097.83</v>
      </c>
      <c r="G29" s="101">
        <f t="shared" si="0"/>
        <v>350981807.06999993</v>
      </c>
      <c r="H29" s="101">
        <f>H30+H31</f>
        <v>311671564.49999994</v>
      </c>
      <c r="I29" s="103">
        <f>I30+I31</f>
        <v>39310242.570000008</v>
      </c>
      <c r="J29" s="68"/>
    </row>
    <row r="30" spans="1:10" ht="31.5" customHeight="1" x14ac:dyDescent="0.3">
      <c r="A30" s="78" t="s">
        <v>296</v>
      </c>
      <c r="B30" s="97" t="s">
        <v>291</v>
      </c>
      <c r="C30" s="98" t="s">
        <v>297</v>
      </c>
      <c r="D30" s="94">
        <f t="shared" si="1"/>
        <v>593396721.46000004</v>
      </c>
      <c r="E30" s="94">
        <f>Расходы!E7</f>
        <v>593396721.46000004</v>
      </c>
      <c r="F30" s="94"/>
      <c r="G30" s="101">
        <f t="shared" si="0"/>
        <v>311671564.49999994</v>
      </c>
      <c r="H30" s="101">
        <f>Расходы!H7</f>
        <v>311671564.49999994</v>
      </c>
      <c r="I30" s="102"/>
      <c r="J30" s="68"/>
    </row>
    <row r="31" spans="1:10" ht="31.5" customHeight="1" thickBot="1" x14ac:dyDescent="0.35">
      <c r="A31" s="78" t="s">
        <v>298</v>
      </c>
      <c r="B31" s="106" t="s">
        <v>291</v>
      </c>
      <c r="C31" s="107" t="s">
        <v>299</v>
      </c>
      <c r="D31" s="108">
        <f t="shared" si="1"/>
        <v>131044097.83</v>
      </c>
      <c r="E31" s="108"/>
      <c r="F31" s="108">
        <f>Расходы!F7</f>
        <v>131044097.83</v>
      </c>
      <c r="G31" s="109">
        <f t="shared" si="0"/>
        <v>39310242.570000008</v>
      </c>
      <c r="H31" s="109"/>
      <c r="I31" s="110">
        <f>Расходы!I7</f>
        <v>39310242.570000008</v>
      </c>
      <c r="J31" s="68"/>
    </row>
    <row r="32" spans="1:10" hidden="1" x14ac:dyDescent="0.3">
      <c r="A32" s="8"/>
      <c r="B32" s="81"/>
      <c r="C32" s="81"/>
      <c r="D32" s="82"/>
      <c r="E32" s="82"/>
      <c r="F32" s="82"/>
      <c r="G32" s="82"/>
      <c r="H32" s="82"/>
      <c r="I32" s="82"/>
      <c r="J32" s="3" t="s">
        <v>161</v>
      </c>
    </row>
    <row r="34" spans="1:4" x14ac:dyDescent="0.3">
      <c r="A34" s="1" t="s">
        <v>473</v>
      </c>
      <c r="C34" s="122"/>
      <c r="D34" s="1" t="s">
        <v>474</v>
      </c>
    </row>
    <row r="36" spans="1:4" x14ac:dyDescent="0.3">
      <c r="A36" s="1" t="s">
        <v>475</v>
      </c>
      <c r="C36" s="122"/>
      <c r="D36" s="1" t="s">
        <v>476</v>
      </c>
    </row>
    <row r="38" spans="1:4" x14ac:dyDescent="0.3">
      <c r="A38" s="1" t="s">
        <v>487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2023-04-10T00:04:49Z</cp:lastPrinted>
  <dcterms:created xsi:type="dcterms:W3CDTF">2017-02-16T00:52:44Z</dcterms:created>
  <dcterms:modified xsi:type="dcterms:W3CDTF">2023-07-12T03:32:10Z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